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cqu\Documents\blog stuff\"/>
    </mc:Choice>
  </mc:AlternateContent>
  <bookViews>
    <workbookView xWindow="0" yWindow="0" windowWidth="23016" windowHeight="8784" activeTab="2" xr2:uid="{7C4B8B64-2D1F-4228-A167-6DB053E45D27}"/>
  </bookViews>
  <sheets>
    <sheet name="California NY etc" sheetId="5" r:id="rId1"/>
    <sheet name="Texas Florida etc" sheetId="7" r:id="rId2"/>
    <sheet name="New Jersey Illinois etc" sheetId="8" r:id="rId3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" i="8" l="1"/>
  <c r="AT5" i="8"/>
  <c r="AL5" i="8"/>
  <c r="AH5" i="8"/>
  <c r="AD5" i="8"/>
  <c r="Z5" i="8"/>
  <c r="V5" i="8"/>
  <c r="R5" i="8"/>
  <c r="N5" i="8"/>
  <c r="N7" i="8" s="1"/>
  <c r="N12" i="8" s="1"/>
  <c r="N13" i="8" s="1"/>
  <c r="J5" i="8"/>
  <c r="F5" i="8"/>
  <c r="B5" i="8"/>
  <c r="Q24" i="8"/>
  <c r="P24" i="8"/>
  <c r="D22" i="8"/>
  <c r="C21" i="8"/>
  <c r="B21" i="8"/>
  <c r="AW15" i="8"/>
  <c r="AW16" i="8" s="1"/>
  <c r="AM15" i="8"/>
  <c r="AM16" i="8" s="1"/>
  <c r="I14" i="8"/>
  <c r="AZ12" i="8"/>
  <c r="AZ14" i="8" s="1"/>
  <c r="T12" i="8"/>
  <c r="T14" i="8" s="1"/>
  <c r="C27" i="8" s="1"/>
  <c r="AL11" i="8"/>
  <c r="Z11" i="8"/>
  <c r="R11" i="8"/>
  <c r="N11" i="8"/>
  <c r="AX10" i="8"/>
  <c r="AT10" i="8"/>
  <c r="AU15" i="8" s="1"/>
  <c r="AU16" i="8" s="1"/>
  <c r="AP10" i="8"/>
  <c r="AL10" i="8"/>
  <c r="R10" i="8"/>
  <c r="N10" i="8"/>
  <c r="AX9" i="8"/>
  <c r="AX11" i="8" s="1"/>
  <c r="AT9" i="8"/>
  <c r="AT11" i="8" s="1"/>
  <c r="AP9" i="8"/>
  <c r="AP11" i="8" s="1"/>
  <c r="AL9" i="8"/>
  <c r="AH9" i="8"/>
  <c r="AH11" i="8" s="1"/>
  <c r="AD9" i="8"/>
  <c r="AD11" i="8" s="1"/>
  <c r="Z9" i="8"/>
  <c r="V9" i="8"/>
  <c r="R9" i="8"/>
  <c r="N9" i="8"/>
  <c r="J9" i="8"/>
  <c r="F9" i="8"/>
  <c r="B9" i="8"/>
  <c r="BA8" i="8"/>
  <c r="BA15" i="8" s="1"/>
  <c r="BA16" i="8" s="1"/>
  <c r="AY8" i="8"/>
  <c r="AY15" i="8" s="1"/>
  <c r="AY16" i="8" s="1"/>
  <c r="AW8" i="8"/>
  <c r="AU8" i="8"/>
  <c r="AS8" i="8"/>
  <c r="AS15" i="8" s="1"/>
  <c r="AS16" i="8" s="1"/>
  <c r="AQ8" i="8"/>
  <c r="AO8" i="8"/>
  <c r="AO15" i="8" s="1"/>
  <c r="AO16" i="8" s="1"/>
  <c r="AM8" i="8"/>
  <c r="Q8" i="8"/>
  <c r="Q14" i="8" s="1"/>
  <c r="Q15" i="8" s="1"/>
  <c r="Q16" i="8" s="1"/>
  <c r="K8" i="8"/>
  <c r="I8" i="8"/>
  <c r="I15" i="8" s="1"/>
  <c r="I16" i="8" s="1"/>
  <c r="AZ7" i="8"/>
  <c r="AV7" i="8"/>
  <c r="AV12" i="8" s="1"/>
  <c r="AV14" i="8" s="1"/>
  <c r="AR7" i="8"/>
  <c r="AR12" i="8" s="1"/>
  <c r="AR14" i="8" s="1"/>
  <c r="AN7" i="8"/>
  <c r="AN12" i="8" s="1"/>
  <c r="AN14" i="8" s="1"/>
  <c r="T7" i="8"/>
  <c r="L7" i="8"/>
  <c r="L12" i="8" s="1"/>
  <c r="L14" i="8" s="1"/>
  <c r="AT7" i="8"/>
  <c r="AX4" i="8"/>
  <c r="AX7" i="8" s="1"/>
  <c r="AX12" i="8" s="1"/>
  <c r="AX13" i="8" s="1"/>
  <c r="AX17" i="8" s="1"/>
  <c r="AX18" i="8" s="1"/>
  <c r="AT4" i="8"/>
  <c r="AP4" i="8"/>
  <c r="AP5" i="8" s="1"/>
  <c r="AL4" i="8"/>
  <c r="R4" i="8"/>
  <c r="C23" i="8" s="1"/>
  <c r="N4" i="8"/>
  <c r="J4" i="8"/>
  <c r="F4" i="8"/>
  <c r="B4" i="8"/>
  <c r="B23" i="8" s="1"/>
  <c r="R3" i="8"/>
  <c r="C22" i="8" s="1"/>
  <c r="N3" i="8"/>
  <c r="O8" i="8" s="1"/>
  <c r="J3" i="8"/>
  <c r="F3" i="8"/>
  <c r="G8" i="8" s="1"/>
  <c r="B3" i="8"/>
  <c r="B22" i="8" s="1"/>
  <c r="Z2" i="8"/>
  <c r="Z10" i="8" s="1"/>
  <c r="V2" i="8"/>
  <c r="W8" i="8" s="1"/>
  <c r="Q24" i="7"/>
  <c r="P24" i="7"/>
  <c r="D22" i="7"/>
  <c r="C21" i="7"/>
  <c r="B21" i="7"/>
  <c r="AU15" i="7"/>
  <c r="R11" i="7"/>
  <c r="N11" i="7"/>
  <c r="AX10" i="7"/>
  <c r="AT10" i="7"/>
  <c r="AP10" i="7"/>
  <c r="AL10" i="7"/>
  <c r="R10" i="7"/>
  <c r="N10" i="7"/>
  <c r="AX9" i="7"/>
  <c r="AX11" i="7" s="1"/>
  <c r="AT9" i="7"/>
  <c r="AT11" i="7" s="1"/>
  <c r="AP9" i="7"/>
  <c r="AP11" i="7" s="1"/>
  <c r="AL9" i="7"/>
  <c r="AL11" i="7" s="1"/>
  <c r="AH9" i="7"/>
  <c r="AH11" i="7" s="1"/>
  <c r="AD9" i="7"/>
  <c r="AD11" i="7" s="1"/>
  <c r="Z9" i="7"/>
  <c r="Z11" i="7" s="1"/>
  <c r="V9" i="7"/>
  <c r="R9" i="7"/>
  <c r="N9" i="7"/>
  <c r="J9" i="7"/>
  <c r="F9" i="7"/>
  <c r="B9" i="7"/>
  <c r="BA8" i="7"/>
  <c r="BA15" i="7" s="1"/>
  <c r="BA16" i="7" s="1"/>
  <c r="AY8" i="7"/>
  <c r="AY15" i="7" s="1"/>
  <c r="AW8" i="7"/>
  <c r="AW15" i="7" s="1"/>
  <c r="AW16" i="7" s="1"/>
  <c r="AU8" i="7"/>
  <c r="AS8" i="7"/>
  <c r="AS15" i="7" s="1"/>
  <c r="AQ8" i="7"/>
  <c r="AQ15" i="7" s="1"/>
  <c r="AQ16" i="7" s="1"/>
  <c r="AO8" i="7"/>
  <c r="AO15" i="7" s="1"/>
  <c r="AO16" i="7" s="1"/>
  <c r="AM8" i="7"/>
  <c r="AM15" i="7" s="1"/>
  <c r="AM16" i="7" s="1"/>
  <c r="I8" i="7"/>
  <c r="AZ7" i="7"/>
  <c r="AZ12" i="7" s="1"/>
  <c r="AZ14" i="7" s="1"/>
  <c r="AV7" i="7"/>
  <c r="AV12" i="7" s="1"/>
  <c r="AV14" i="7" s="1"/>
  <c r="AR7" i="7"/>
  <c r="AR12" i="7" s="1"/>
  <c r="AR14" i="7" s="1"/>
  <c r="AN7" i="7"/>
  <c r="AN12" i="7" s="1"/>
  <c r="AN14" i="7" s="1"/>
  <c r="L7" i="7"/>
  <c r="L12" i="7" s="1"/>
  <c r="L14" i="7" s="1"/>
  <c r="AX4" i="7"/>
  <c r="AX7" i="7" s="1"/>
  <c r="AX12" i="7" s="1"/>
  <c r="AX13" i="7" s="1"/>
  <c r="AT4" i="7"/>
  <c r="AT7" i="7" s="1"/>
  <c r="AP4" i="7"/>
  <c r="AP7" i="7" s="1"/>
  <c r="AP12" i="7" s="1"/>
  <c r="AP13" i="7" s="1"/>
  <c r="AP17" i="7" s="1"/>
  <c r="AL4" i="7"/>
  <c r="R4" i="7"/>
  <c r="C23" i="7" s="1"/>
  <c r="N4" i="7"/>
  <c r="J4" i="7"/>
  <c r="F4" i="7"/>
  <c r="B4" i="7"/>
  <c r="B23" i="7" s="1"/>
  <c r="R3" i="7"/>
  <c r="C22" i="7" s="1"/>
  <c r="N3" i="7"/>
  <c r="Q8" i="7" s="1"/>
  <c r="J3" i="7"/>
  <c r="J7" i="7" s="1"/>
  <c r="J12" i="7" s="1"/>
  <c r="J13" i="7" s="1"/>
  <c r="F3" i="7"/>
  <c r="G8" i="7" s="1"/>
  <c r="B3" i="7"/>
  <c r="B22" i="7" s="1"/>
  <c r="V2" i="7"/>
  <c r="W8" i="7" s="1"/>
  <c r="D22" i="5"/>
  <c r="C21" i="5"/>
  <c r="B21" i="5"/>
  <c r="AT4" i="5"/>
  <c r="AP4" i="5"/>
  <c r="AL4" i="5"/>
  <c r="R4" i="5"/>
  <c r="C23" i="5" s="1"/>
  <c r="N4" i="5"/>
  <c r="J4" i="5"/>
  <c r="F4" i="5"/>
  <c r="B4" i="5"/>
  <c r="B23" i="5" s="1"/>
  <c r="AQ15" i="8" l="1"/>
  <c r="AQ16" i="8" s="1"/>
  <c r="AP7" i="8"/>
  <c r="AP12" i="8" s="1"/>
  <c r="AP13" i="8" s="1"/>
  <c r="AP17" i="8" s="1"/>
  <c r="AP18" i="8" s="1"/>
  <c r="J7" i="8"/>
  <c r="J12" i="8" s="1"/>
  <c r="J13" i="8" s="1"/>
  <c r="W14" i="8"/>
  <c r="W15" i="8" s="1"/>
  <c r="W16" i="8" s="1"/>
  <c r="N17" i="8"/>
  <c r="N18" i="8" s="1"/>
  <c r="G15" i="8"/>
  <c r="G16" i="8" s="1"/>
  <c r="G14" i="8"/>
  <c r="AT12" i="8"/>
  <c r="AT13" i="8" s="1"/>
  <c r="AT17" i="8" s="1"/>
  <c r="AT18" i="8" s="1"/>
  <c r="K15" i="8"/>
  <c r="K16" i="8" s="1"/>
  <c r="O15" i="8"/>
  <c r="O16" i="8" s="1"/>
  <c r="O14" i="8"/>
  <c r="AB7" i="8"/>
  <c r="AB12" i="8" s="1"/>
  <c r="AB14" i="8" s="1"/>
  <c r="Y8" i="8"/>
  <c r="V11" i="8"/>
  <c r="AA8" i="8"/>
  <c r="AA15" i="8" s="1"/>
  <c r="AA16" i="8" s="1"/>
  <c r="AD2" i="8"/>
  <c r="C24" i="8"/>
  <c r="P7" i="8"/>
  <c r="P12" i="8" s="1"/>
  <c r="P14" i="8" s="1"/>
  <c r="M8" i="8"/>
  <c r="AC8" i="8"/>
  <c r="D7" i="8"/>
  <c r="D12" i="8" s="1"/>
  <c r="D14" i="8" s="1"/>
  <c r="B27" i="8" s="1"/>
  <c r="AL7" i="8"/>
  <c r="AL12" i="8" s="1"/>
  <c r="AL13" i="8" s="1"/>
  <c r="AL17" i="8" s="1"/>
  <c r="AL18" i="8" s="1"/>
  <c r="C8" i="8"/>
  <c r="S8" i="8"/>
  <c r="K14" i="8"/>
  <c r="V4" i="8"/>
  <c r="B24" i="8"/>
  <c r="H7" i="8"/>
  <c r="H12" i="8" s="1"/>
  <c r="H14" i="8" s="1"/>
  <c r="X7" i="8"/>
  <c r="X12" i="8" s="1"/>
  <c r="X14" i="8" s="1"/>
  <c r="E8" i="8"/>
  <c r="U8" i="8"/>
  <c r="V10" i="8"/>
  <c r="Z4" i="8"/>
  <c r="F7" i="8"/>
  <c r="F12" i="8" s="1"/>
  <c r="F13" i="8" s="1"/>
  <c r="F17" i="8" s="1"/>
  <c r="F18" i="8" s="1"/>
  <c r="Z7" i="8"/>
  <c r="Z12" i="8" s="1"/>
  <c r="Z13" i="8" s="1"/>
  <c r="Z17" i="8" s="1"/>
  <c r="Q14" i="7"/>
  <c r="Q15" i="7" s="1"/>
  <c r="Q16" i="7" s="1"/>
  <c r="AT12" i="7"/>
  <c r="AT13" i="7" s="1"/>
  <c r="W14" i="7"/>
  <c r="W15" i="7" s="1"/>
  <c r="W16" i="7" s="1"/>
  <c r="G14" i="7"/>
  <c r="G15" i="7" s="1"/>
  <c r="G16" i="7" s="1"/>
  <c r="AY16" i="7"/>
  <c r="AX17" i="7" s="1"/>
  <c r="AX18" i="7" s="1"/>
  <c r="Y8" i="7"/>
  <c r="V11" i="7"/>
  <c r="Z2" i="7"/>
  <c r="N7" i="7"/>
  <c r="N12" i="7" s="1"/>
  <c r="N13" i="7" s="1"/>
  <c r="K8" i="7"/>
  <c r="AS16" i="7"/>
  <c r="AP18" i="7" s="1"/>
  <c r="C24" i="7"/>
  <c r="P7" i="7"/>
  <c r="P12" i="7" s="1"/>
  <c r="P14" i="7" s="1"/>
  <c r="M8" i="7"/>
  <c r="AU16" i="7"/>
  <c r="O8" i="7"/>
  <c r="D7" i="7"/>
  <c r="D12" i="7" s="1"/>
  <c r="D14" i="7" s="1"/>
  <c r="B27" i="7" s="1"/>
  <c r="T7" i="7"/>
  <c r="T12" i="7" s="1"/>
  <c r="T14" i="7" s="1"/>
  <c r="C27" i="7" s="1"/>
  <c r="I14" i="7"/>
  <c r="I15" i="7" s="1"/>
  <c r="I16" i="7" s="1"/>
  <c r="AL7" i="7"/>
  <c r="AL12" i="7" s="1"/>
  <c r="AL13" i="7" s="1"/>
  <c r="AL17" i="7" s="1"/>
  <c r="AL18" i="7" s="1"/>
  <c r="C8" i="7"/>
  <c r="S8" i="7"/>
  <c r="V4" i="7"/>
  <c r="B24" i="7"/>
  <c r="H7" i="7"/>
  <c r="H12" i="7" s="1"/>
  <c r="H14" i="7" s="1"/>
  <c r="X7" i="7"/>
  <c r="X12" i="7" s="1"/>
  <c r="X14" i="7" s="1"/>
  <c r="E8" i="7"/>
  <c r="U8" i="7"/>
  <c r="V10" i="7"/>
  <c r="F7" i="7"/>
  <c r="F12" i="7" s="1"/>
  <c r="F13" i="7" s="1"/>
  <c r="F17" i="7" s="1"/>
  <c r="F18" i="7" s="1"/>
  <c r="J17" i="8" l="1"/>
  <c r="R7" i="8"/>
  <c r="R12" i="8" s="1"/>
  <c r="R13" i="8" s="1"/>
  <c r="AG8" i="8"/>
  <c r="AE8" i="8"/>
  <c r="AE15" i="8" s="1"/>
  <c r="AE16" i="8" s="1"/>
  <c r="AH2" i="8"/>
  <c r="AF7" i="8"/>
  <c r="AF12" i="8" s="1"/>
  <c r="AF14" i="8" s="1"/>
  <c r="AD10" i="8"/>
  <c r="AD4" i="8"/>
  <c r="S14" i="8"/>
  <c r="S15" i="8"/>
  <c r="S16" i="8" s="1"/>
  <c r="C26" i="8" s="1"/>
  <c r="B7" i="8"/>
  <c r="B12" i="8" s="1"/>
  <c r="B13" i="8" s="1"/>
  <c r="U14" i="8"/>
  <c r="U15" i="8" s="1"/>
  <c r="U16" i="8" s="1"/>
  <c r="C28" i="8" s="1"/>
  <c r="C14" i="8"/>
  <c r="C15" i="8"/>
  <c r="C16" i="8" s="1"/>
  <c r="B26" i="8" s="1"/>
  <c r="V7" i="8"/>
  <c r="V12" i="8" s="1"/>
  <c r="V13" i="8" s="1"/>
  <c r="V17" i="8" s="1"/>
  <c r="Y14" i="8"/>
  <c r="Y15" i="8" s="1"/>
  <c r="Y16" i="8" s="1"/>
  <c r="E14" i="8"/>
  <c r="E15" i="8" s="1"/>
  <c r="E16" i="8" s="1"/>
  <c r="B28" i="8" s="1"/>
  <c r="AC15" i="8"/>
  <c r="AC16" i="8" s="1"/>
  <c r="Z18" i="8" s="1"/>
  <c r="AC14" i="8"/>
  <c r="Z19" i="8"/>
  <c r="M14" i="8"/>
  <c r="M15" i="8" s="1"/>
  <c r="M16" i="8" s="1"/>
  <c r="M14" i="7"/>
  <c r="M15" i="7" s="1"/>
  <c r="M16" i="7" s="1"/>
  <c r="Z10" i="7"/>
  <c r="Z4" i="7"/>
  <c r="AC8" i="7"/>
  <c r="AD2" i="7"/>
  <c r="AA8" i="7"/>
  <c r="AB7" i="7"/>
  <c r="AB12" i="7" s="1"/>
  <c r="AB14" i="7" s="1"/>
  <c r="C14" i="7"/>
  <c r="C15" i="7"/>
  <c r="C16" i="7" s="1"/>
  <c r="B26" i="7" s="1"/>
  <c r="O15" i="7"/>
  <c r="O16" i="7" s="1"/>
  <c r="N17" i="7" s="1"/>
  <c r="N18" i="7" s="1"/>
  <c r="O14" i="7"/>
  <c r="Y14" i="7"/>
  <c r="Y15" i="7" s="1"/>
  <c r="Y16" i="7" s="1"/>
  <c r="U14" i="7"/>
  <c r="U15" i="7" s="1"/>
  <c r="U16" i="7" s="1"/>
  <c r="C28" i="7" s="1"/>
  <c r="R7" i="7"/>
  <c r="R12" i="7" s="1"/>
  <c r="R13" i="7" s="1"/>
  <c r="AT17" i="7"/>
  <c r="AT18" i="7" s="1"/>
  <c r="E14" i="7"/>
  <c r="E15" i="7" s="1"/>
  <c r="E16" i="7" s="1"/>
  <c r="B28" i="7" s="1"/>
  <c r="V7" i="7"/>
  <c r="V12" i="7" s="1"/>
  <c r="V13" i="7" s="1"/>
  <c r="V17" i="7" s="1"/>
  <c r="B7" i="7"/>
  <c r="B12" i="7" s="1"/>
  <c r="B13" i="7" s="1"/>
  <c r="K14" i="7"/>
  <c r="K15" i="7" s="1"/>
  <c r="K16" i="7" s="1"/>
  <c r="J17" i="7" s="1"/>
  <c r="J18" i="7" s="1"/>
  <c r="S14" i="7"/>
  <c r="S15" i="7"/>
  <c r="S16" i="7" s="1"/>
  <c r="C26" i="7" s="1"/>
  <c r="J18" i="8" l="1"/>
  <c r="V19" i="8"/>
  <c r="V18" i="8"/>
  <c r="AK8" i="8"/>
  <c r="AK15" i="8" s="1"/>
  <c r="AK16" i="8" s="1"/>
  <c r="D28" i="8" s="1"/>
  <c r="D24" i="8"/>
  <c r="D21" i="8"/>
  <c r="AI8" i="8"/>
  <c r="AI15" i="8" s="1"/>
  <c r="AI16" i="8" s="1"/>
  <c r="D26" i="8" s="1"/>
  <c r="AJ7" i="8"/>
  <c r="AJ12" i="8" s="1"/>
  <c r="AJ14" i="8" s="1"/>
  <c r="D27" i="8" s="1"/>
  <c r="AH10" i="8"/>
  <c r="AH4" i="8"/>
  <c r="D23" i="8" s="1"/>
  <c r="B17" i="8"/>
  <c r="B18" i="8" s="1"/>
  <c r="B29" i="8" s="1"/>
  <c r="B25" i="8"/>
  <c r="AG14" i="8"/>
  <c r="AG15" i="8"/>
  <c r="AG16" i="8" s="1"/>
  <c r="AD7" i="8"/>
  <c r="AD12" i="8" s="1"/>
  <c r="AD13" i="8" s="1"/>
  <c r="AD17" i="8" s="1"/>
  <c r="C25" i="8"/>
  <c r="R17" i="8"/>
  <c r="R18" i="8" s="1"/>
  <c r="C29" i="8" s="1"/>
  <c r="V19" i="7"/>
  <c r="V18" i="7"/>
  <c r="AC14" i="7"/>
  <c r="AC15" i="7" s="1"/>
  <c r="AC16" i="7" s="1"/>
  <c r="Z7" i="7"/>
  <c r="Z12" i="7" s="1"/>
  <c r="Z13" i="7" s="1"/>
  <c r="Z17" i="7" s="1"/>
  <c r="C25" i="7"/>
  <c r="R17" i="7"/>
  <c r="R18" i="7" s="1"/>
  <c r="C29" i="7" s="1"/>
  <c r="AA15" i="7"/>
  <c r="AA16" i="7" s="1"/>
  <c r="B17" i="7"/>
  <c r="B18" i="7" s="1"/>
  <c r="B29" i="7" s="1"/>
  <c r="B25" i="7"/>
  <c r="AG8" i="7"/>
  <c r="AE8" i="7"/>
  <c r="AE15" i="7" s="1"/>
  <c r="AE16" i="7" s="1"/>
  <c r="AH2" i="7"/>
  <c r="AF7" i="7"/>
  <c r="AF12" i="7" s="1"/>
  <c r="AF14" i="7" s="1"/>
  <c r="AD7" i="7"/>
  <c r="AD12" i="7" s="1"/>
  <c r="AD13" i="7" s="1"/>
  <c r="AD10" i="7"/>
  <c r="AD4" i="7"/>
  <c r="AD19" i="8" l="1"/>
  <c r="AD18" i="8"/>
  <c r="AH7" i="8"/>
  <c r="AH12" i="8" s="1"/>
  <c r="AH13" i="8" s="1"/>
  <c r="Z19" i="7"/>
  <c r="Z18" i="7"/>
  <c r="AK8" i="7"/>
  <c r="AK15" i="7" s="1"/>
  <c r="AK16" i="7" s="1"/>
  <c r="D28" i="7" s="1"/>
  <c r="D21" i="7"/>
  <c r="AI8" i="7"/>
  <c r="AJ7" i="7"/>
  <c r="AJ12" i="7" s="1"/>
  <c r="AJ14" i="7" s="1"/>
  <c r="D27" i="7" s="1"/>
  <c r="AH10" i="7"/>
  <c r="AH4" i="7"/>
  <c r="D23" i="7" s="1"/>
  <c r="AG14" i="7"/>
  <c r="AG15" i="7" s="1"/>
  <c r="AG16" i="7" s="1"/>
  <c r="AD17" i="7"/>
  <c r="AH17" i="8" l="1"/>
  <c r="AH18" i="8" s="1"/>
  <c r="D29" i="8" s="1"/>
  <c r="D25" i="8"/>
  <c r="AI15" i="7"/>
  <c r="AI16" i="7" s="1"/>
  <c r="D26" i="7" s="1"/>
  <c r="AD19" i="7"/>
  <c r="AD18" i="7"/>
  <c r="D24" i="7" l="1"/>
  <c r="AH7" i="7"/>
  <c r="AH12" i="7" s="1"/>
  <c r="AH13" i="7" s="1"/>
  <c r="AH17" i="7" l="1"/>
  <c r="AH18" i="7" s="1"/>
  <c r="D29" i="7" s="1"/>
  <c r="D25" i="7"/>
  <c r="R11" i="5" l="1"/>
  <c r="R10" i="5"/>
  <c r="R9" i="5"/>
  <c r="R3" i="5"/>
  <c r="J9" i="5"/>
  <c r="J3" i="5"/>
  <c r="K8" i="5" s="1"/>
  <c r="B9" i="5"/>
  <c r="B3" i="5"/>
  <c r="Q24" i="5"/>
  <c r="P24" i="5"/>
  <c r="AX10" i="5"/>
  <c r="AT10" i="5"/>
  <c r="AP10" i="5"/>
  <c r="AL10" i="5"/>
  <c r="AX9" i="5"/>
  <c r="AX11" i="5" s="1"/>
  <c r="AT9" i="5"/>
  <c r="AT11" i="5" s="1"/>
  <c r="AP9" i="5"/>
  <c r="AP11" i="5" s="1"/>
  <c r="AL9" i="5"/>
  <c r="AL11" i="5" s="1"/>
  <c r="AH9" i="5"/>
  <c r="AH11" i="5" s="1"/>
  <c r="AD9" i="5"/>
  <c r="AD11" i="5" s="1"/>
  <c r="Z9" i="5"/>
  <c r="Z11" i="5" s="1"/>
  <c r="V9" i="5"/>
  <c r="N9" i="5"/>
  <c r="F9" i="5"/>
  <c r="BA8" i="5"/>
  <c r="BA15" i="5" s="1"/>
  <c r="AY8" i="5"/>
  <c r="AW8" i="5"/>
  <c r="AW15" i="5" s="1"/>
  <c r="AU8" i="5"/>
  <c r="AU15" i="5" s="1"/>
  <c r="AU16" i="5" s="1"/>
  <c r="AS8" i="5"/>
  <c r="AS15" i="5" s="1"/>
  <c r="AQ8" i="5"/>
  <c r="AQ15" i="5" s="1"/>
  <c r="AO8" i="5"/>
  <c r="AO15" i="5" s="1"/>
  <c r="AM8" i="5"/>
  <c r="AM15" i="5" s="1"/>
  <c r="AZ7" i="5"/>
  <c r="AZ12" i="5" s="1"/>
  <c r="AZ14" i="5" s="1"/>
  <c r="AV7" i="5"/>
  <c r="AV12" i="5" s="1"/>
  <c r="AV14" i="5" s="1"/>
  <c r="AR7" i="5"/>
  <c r="AR12" i="5" s="1"/>
  <c r="AR14" i="5" s="1"/>
  <c r="AN7" i="5"/>
  <c r="AN12" i="5" s="1"/>
  <c r="AN14" i="5" s="1"/>
  <c r="AX5" i="5"/>
  <c r="AT5" i="5"/>
  <c r="AP5" i="5"/>
  <c r="AP7" i="5" s="1"/>
  <c r="AX4" i="5"/>
  <c r="AX7" i="5" s="1"/>
  <c r="AX12" i="5" s="1"/>
  <c r="AX13" i="5" s="1"/>
  <c r="AT7" i="5"/>
  <c r="F3" i="5"/>
  <c r="G8" i="5" s="1"/>
  <c r="N11" i="5"/>
  <c r="AY15" i="5" l="1"/>
  <c r="AY16" i="5" s="1"/>
  <c r="AW16" i="5"/>
  <c r="BA16" i="5"/>
  <c r="AX17" i="5"/>
  <c r="AX18" i="5" s="1"/>
  <c r="AM16" i="5"/>
  <c r="AO16" i="5"/>
  <c r="AT12" i="5"/>
  <c r="AT13" i="5" s="1"/>
  <c r="AT17" i="5" s="1"/>
  <c r="AQ16" i="5"/>
  <c r="AS16" i="5"/>
  <c r="H7" i="5"/>
  <c r="H12" i="5" s="1"/>
  <c r="H14" i="5" s="1"/>
  <c r="R5" i="5"/>
  <c r="C22" i="5"/>
  <c r="C8" i="5"/>
  <c r="C14" i="5" s="1"/>
  <c r="C15" i="5" s="1"/>
  <c r="C16" i="5" s="1"/>
  <c r="B26" i="5" s="1"/>
  <c r="B22" i="5"/>
  <c r="AP12" i="5"/>
  <c r="AP13" i="5" s="1"/>
  <c r="AP17" i="5" s="1"/>
  <c r="B5" i="5"/>
  <c r="B24" i="5" s="1"/>
  <c r="D7" i="5"/>
  <c r="D12" i="5" s="1"/>
  <c r="D14" i="5" s="1"/>
  <c r="B27" i="5" s="1"/>
  <c r="E8" i="5"/>
  <c r="E14" i="5" s="1"/>
  <c r="E15" i="5" s="1"/>
  <c r="E16" i="5" s="1"/>
  <c r="B28" i="5" s="1"/>
  <c r="I8" i="5"/>
  <c r="I14" i="5" s="1"/>
  <c r="M8" i="5"/>
  <c r="M14" i="5" s="1"/>
  <c r="M15" i="5" s="1"/>
  <c r="M16" i="5" s="1"/>
  <c r="T7" i="5"/>
  <c r="T12" i="5" s="1"/>
  <c r="T14" i="5" s="1"/>
  <c r="C27" i="5" s="1"/>
  <c r="S8" i="5"/>
  <c r="U8" i="5"/>
  <c r="U14" i="5" s="1"/>
  <c r="U15" i="5" s="1"/>
  <c r="U16" i="5" s="1"/>
  <c r="C28" i="5" s="1"/>
  <c r="J5" i="5"/>
  <c r="J7" i="5" s="1"/>
  <c r="J12" i="5" s="1"/>
  <c r="J13" i="5" s="1"/>
  <c r="L7" i="5"/>
  <c r="L12" i="5" s="1"/>
  <c r="L14" i="5" s="1"/>
  <c r="K14" i="5"/>
  <c r="K15" i="5" s="1"/>
  <c r="K16" i="5" s="1"/>
  <c r="G14" i="5"/>
  <c r="G15" i="5" s="1"/>
  <c r="G16" i="5" s="1"/>
  <c r="I15" i="5"/>
  <c r="I16" i="5" s="1"/>
  <c r="V2" i="5"/>
  <c r="F5" i="5"/>
  <c r="F7" i="5" s="1"/>
  <c r="F12" i="5" s="1"/>
  <c r="F13" i="5" s="1"/>
  <c r="N10" i="5"/>
  <c r="N3" i="5"/>
  <c r="Q8" i="5" s="1"/>
  <c r="P7" i="5"/>
  <c r="P12" i="5" s="1"/>
  <c r="P14" i="5" s="1"/>
  <c r="AL5" i="5"/>
  <c r="AL7" i="5" s="1"/>
  <c r="AL12" i="5" s="1"/>
  <c r="AL13" i="5" s="1"/>
  <c r="AL17" i="5" l="1"/>
  <c r="AL18" i="5" s="1"/>
  <c r="AT18" i="5"/>
  <c r="F17" i="5"/>
  <c r="F18" i="5" s="1"/>
  <c r="AP18" i="5"/>
  <c r="Z2" i="5"/>
  <c r="Z4" i="5" s="1"/>
  <c r="V4" i="5"/>
  <c r="B7" i="5"/>
  <c r="B12" i="5" s="1"/>
  <c r="B13" i="5" s="1"/>
  <c r="R7" i="5"/>
  <c r="R12" i="5" s="1"/>
  <c r="R13" i="5" s="1"/>
  <c r="C25" i="5" s="1"/>
  <c r="C24" i="5"/>
  <c r="S14" i="5"/>
  <c r="S15" i="5" s="1"/>
  <c r="S16" i="5" s="1"/>
  <c r="N5" i="5"/>
  <c r="N7" i="5" s="1"/>
  <c r="N12" i="5" s="1"/>
  <c r="N13" i="5" s="1"/>
  <c r="O8" i="5"/>
  <c r="O14" i="5" s="1"/>
  <c r="O15" i="5" s="1"/>
  <c r="O16" i="5" s="1"/>
  <c r="J17" i="5"/>
  <c r="J18" i="5" s="1"/>
  <c r="Q14" i="5"/>
  <c r="Q15" i="5" s="1"/>
  <c r="Q16" i="5" s="1"/>
  <c r="V11" i="5"/>
  <c r="V10" i="5"/>
  <c r="W8" i="5"/>
  <c r="V5" i="5"/>
  <c r="V7" i="5" s="1"/>
  <c r="Y8" i="5"/>
  <c r="X7" i="5"/>
  <c r="X12" i="5" s="1"/>
  <c r="X14" i="5" s="1"/>
  <c r="R17" i="5" l="1"/>
  <c r="R18" i="5" s="1"/>
  <c r="C29" i="5" s="1"/>
  <c r="C26" i="5"/>
  <c r="B17" i="5"/>
  <c r="B18" i="5" s="1"/>
  <c r="B29" i="5" s="1"/>
  <c r="B25" i="5"/>
  <c r="V12" i="5"/>
  <c r="V13" i="5" s="1"/>
  <c r="N17" i="5"/>
  <c r="N18" i="5" s="1"/>
  <c r="W14" i="5"/>
  <c r="W15" i="5" s="1"/>
  <c r="W16" i="5" s="1"/>
  <c r="Y14" i="5"/>
  <c r="Y15" i="5" s="1"/>
  <c r="Y16" i="5" s="1"/>
  <c r="Z10" i="5"/>
  <c r="AC8" i="5"/>
  <c r="AA8" i="5"/>
  <c r="AD2" i="5"/>
  <c r="AB7" i="5"/>
  <c r="AB12" i="5" s="1"/>
  <c r="AB14" i="5" s="1"/>
  <c r="Z5" i="5"/>
  <c r="Z7" i="5" s="1"/>
  <c r="V17" i="5" l="1"/>
  <c r="AH2" i="5"/>
  <c r="AD4" i="5"/>
  <c r="AD5" i="5" s="1"/>
  <c r="V19" i="5"/>
  <c r="V18" i="5"/>
  <c r="AC14" i="5"/>
  <c r="AC15" i="5" s="1"/>
  <c r="AC16" i="5" s="1"/>
  <c r="Z12" i="5"/>
  <c r="Z13" i="5" s="1"/>
  <c r="AE8" i="5"/>
  <c r="AF7" i="5"/>
  <c r="AF12" i="5" s="1"/>
  <c r="AF14" i="5" s="1"/>
  <c r="AG8" i="5"/>
  <c r="AD10" i="5"/>
  <c r="AA15" i="5"/>
  <c r="AA16" i="5" s="1"/>
  <c r="AE15" i="5" l="1"/>
  <c r="AE16" i="5" s="1"/>
  <c r="AH4" i="5"/>
  <c r="D23" i="5" s="1"/>
  <c r="D21" i="5"/>
  <c r="AD7" i="5"/>
  <c r="AD12" i="5" s="1"/>
  <c r="AD13" i="5" s="1"/>
  <c r="Z17" i="5"/>
  <c r="AG14" i="5"/>
  <c r="AG15" i="5" s="1"/>
  <c r="AG16" i="5" s="1"/>
  <c r="AJ7" i="5"/>
  <c r="AJ12" i="5" s="1"/>
  <c r="AJ14" i="5" s="1"/>
  <c r="D27" i="5" s="1"/>
  <c r="AK8" i="5"/>
  <c r="AK15" i="5" s="1"/>
  <c r="AK16" i="5" s="1"/>
  <c r="D28" i="5" s="1"/>
  <c r="AH5" i="5"/>
  <c r="AH10" i="5"/>
  <c r="AI8" i="5"/>
  <c r="AD17" i="5" l="1"/>
  <c r="AD19" i="5" s="1"/>
  <c r="AH7" i="5"/>
  <c r="D24" i="5"/>
  <c r="AH12" i="5"/>
  <c r="AH13" i="5" s="1"/>
  <c r="D25" i="5" s="1"/>
  <c r="AD18" i="5"/>
  <c r="AI15" i="5"/>
  <c r="AI16" i="5" s="1"/>
  <c r="Z18" i="5"/>
  <c r="Z19" i="5"/>
  <c r="AH17" i="5" l="1"/>
  <c r="AH18" i="5" s="1"/>
  <c r="D29" i="5" s="1"/>
  <c r="D26" i="5"/>
</calcChain>
</file>

<file path=xl/sharedStrings.xml><?xml version="1.0" encoding="utf-8"?>
<sst xmlns="http://schemas.openxmlformats.org/spreadsheetml/2006/main" count="267" uniqueCount="41">
  <si>
    <t>mortage interest (2.5X @4%, max $1M</t>
  </si>
  <si>
    <t>state local income @7%+ 0.5% jump each inc level</t>
  </si>
  <si>
    <t>regular (old)</t>
  </si>
  <si>
    <t>AMT (old)</t>
  </si>
  <si>
    <t>regular new</t>
  </si>
  <si>
    <t>AMT new</t>
  </si>
  <si>
    <t>Taxable income</t>
  </si>
  <si>
    <t>AMT income before exemptions</t>
  </si>
  <si>
    <t>personal exemptions @$4150</t>
  </si>
  <si>
    <t>Lost deductions</t>
  </si>
  <si>
    <t>income (AGI)</t>
  </si>
  <si>
    <t>Lost personal exemptions</t>
  </si>
  <si>
    <t>Taxable income after exemptions and phaseouts</t>
  </si>
  <si>
    <t>2018 Family of 4, children &gt;17</t>
  </si>
  <si>
    <t>AMT exemption after phaseout</t>
  </si>
  <si>
    <t>AMT income after exemption and recapture of lost deductions</t>
  </si>
  <si>
    <t>Regular Tax (28, 33, 33, 35, 39.6, 39.6 old);</t>
  </si>
  <si>
    <t>AMT tax</t>
  </si>
  <si>
    <t>Tax hike / cut</t>
  </si>
  <si>
    <t>Senate</t>
  </si>
  <si>
    <t>exempt</t>
  </si>
  <si>
    <t>phase thresh</t>
  </si>
  <si>
    <t>28% thresh</t>
  </si>
  <si>
    <t>tax at thresh</t>
  </si>
  <si>
    <t>now</t>
  </si>
  <si>
    <t>senate</t>
  </si>
  <si>
    <t>Tax obligation (=Max[reg, AMT]), except =Min for the last, per form 8801)</t>
  </si>
  <si>
    <t>Tax hike cut if no AMT</t>
  </si>
  <si>
    <t>AGI:</t>
  </si>
  <si>
    <t>Mortgage interest</t>
  </si>
  <si>
    <t>Property tax</t>
  </si>
  <si>
    <t>State income tax</t>
  </si>
  <si>
    <t>(Old) regular tax</t>
  </si>
  <si>
    <t>(Old) AMT</t>
  </si>
  <si>
    <t>(Senate) regular tax</t>
  </si>
  <si>
    <t>(Senate) AMT</t>
  </si>
  <si>
    <t>Senate tax cut (hike):</t>
  </si>
  <si>
    <t>property taxes (3.33X * 1%)</t>
  </si>
  <si>
    <t>Regular now</t>
  </si>
  <si>
    <t>Table in post:</t>
  </si>
  <si>
    <t>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</si>
</sst>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6" fontId="0" fillId="0" borderId="0" xfId="0" applyNumberFormat="1"/>
    <xf numFmtId="8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0" fillId="2" borderId="0" xfId="0" applyFill="1" applyAlignment="1">
      <alignment wrapText="1"/>
    </xf>
    <xf numFmtId="6" fontId="0" fillId="2" borderId="0" xfId="0" applyNumberFormat="1" applyFill="1"/>
    <xf numFmtId="0" fontId="0" fillId="2" borderId="0" xfId="0" applyFill="1"/>
    <xf numFmtId="6" fontId="1" fillId="2" borderId="0" xfId="0" applyNumberFormat="1" applyFont="1" applyFill="1"/>
    <xf numFmtId="8" fontId="0" fillId="3" borderId="0" xfId="0" applyNumberFormat="1" applyFill="1"/>
    <xf numFmtId="6" fontId="0" fillId="3" borderId="0" xfId="0" applyNumberFormat="1" applyFill="1"/>
    <xf numFmtId="165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6285B-3883-41C4-8B35-B6E9D57CC819}">
  <dimension ref="A1:BA34"/>
  <sheetViews>
    <sheetView zoomScale="75" zoomScaleNormal="75" workbookViewId="0">
      <selection activeCell="D24" sqref="D24"/>
    </sheetView>
  </sheetViews>
  <sheetFormatPr defaultRowHeight="14.4" x14ac:dyDescent="0.55000000000000004"/>
  <cols>
    <col min="1" max="1" width="33.3125" customWidth="1"/>
    <col min="2" max="5" width="12.5234375" customWidth="1"/>
    <col min="6" max="7" width="11.20703125" bestFit="1" customWidth="1"/>
    <col min="8" max="8" width="10.20703125" bestFit="1" customWidth="1"/>
    <col min="9" max="9" width="11.20703125" bestFit="1" customWidth="1"/>
    <col min="10" max="13" width="11.20703125" customWidth="1"/>
    <col min="14" max="14" width="10.20703125" bestFit="1" customWidth="1"/>
    <col min="15" max="15" width="11.20703125" bestFit="1" customWidth="1"/>
    <col min="16" max="16" width="11.7890625" bestFit="1" customWidth="1"/>
    <col min="18" max="18" width="10.3125" bestFit="1" customWidth="1"/>
    <col min="22" max="22" width="11.7890625" bestFit="1" customWidth="1"/>
    <col min="23" max="23" width="11.20703125" bestFit="1" customWidth="1"/>
    <col min="26" max="26" width="11.15625" customWidth="1"/>
    <col min="27" max="27" width="11.20703125" bestFit="1" customWidth="1"/>
    <col min="28" max="28" width="9.62890625" customWidth="1"/>
    <col min="30" max="30" width="10.15625" customWidth="1"/>
    <col min="31" max="31" width="11.20703125" bestFit="1" customWidth="1"/>
    <col min="32" max="32" width="10.68359375" customWidth="1"/>
    <col min="34" max="34" width="10.1015625" customWidth="1"/>
    <col min="35" max="35" width="11.20703125" bestFit="1" customWidth="1"/>
    <col min="36" max="36" width="10.15625" customWidth="1"/>
    <col min="38" max="38" width="12.5234375" customWidth="1"/>
    <col min="40" max="40" width="9.89453125" customWidth="1"/>
    <col min="42" max="42" width="12" customWidth="1"/>
    <col min="43" max="43" width="11.578125" customWidth="1"/>
    <col min="44" max="44" width="12.47265625" customWidth="1"/>
    <col min="45" max="45" width="11.1015625" customWidth="1"/>
    <col min="46" max="46" width="11.7890625" customWidth="1"/>
    <col min="47" max="47" width="10.20703125" bestFit="1" customWidth="1"/>
    <col min="48" max="48" width="11.3125" customWidth="1"/>
    <col min="49" max="49" width="10.20703125" bestFit="1" customWidth="1"/>
    <col min="50" max="50" width="11.7890625" bestFit="1" customWidth="1"/>
    <col min="51" max="51" width="10.20703125" bestFit="1" customWidth="1"/>
    <col min="52" max="52" width="11.1015625" bestFit="1" customWidth="1"/>
    <col min="53" max="53" width="10.20703125" bestFit="1" customWidth="1"/>
  </cols>
  <sheetData>
    <row r="1" spans="1:53" x14ac:dyDescent="0.55000000000000004">
      <c r="A1" t="s">
        <v>13</v>
      </c>
    </row>
    <row r="2" spans="1:53" x14ac:dyDescent="0.55000000000000004">
      <c r="A2" t="s">
        <v>10</v>
      </c>
      <c r="B2" s="2">
        <v>225000</v>
      </c>
      <c r="F2" s="2">
        <v>250000</v>
      </c>
      <c r="J2" s="2">
        <v>262500</v>
      </c>
      <c r="N2" s="2">
        <v>300000</v>
      </c>
      <c r="R2" s="2">
        <v>362500</v>
      </c>
      <c r="V2" s="2">
        <f>N2+100000</f>
        <v>400000</v>
      </c>
      <c r="Z2" s="2">
        <f>V2+100000</f>
        <v>500000</v>
      </c>
      <c r="AD2" s="2">
        <f>Z2+100000</f>
        <v>600000</v>
      </c>
      <c r="AH2" s="2">
        <f>AD2+100000</f>
        <v>700000</v>
      </c>
      <c r="AL2" s="2">
        <v>1000000</v>
      </c>
      <c r="AP2" s="2">
        <v>2000000</v>
      </c>
      <c r="AT2" s="2">
        <v>5000000</v>
      </c>
      <c r="AX2" s="2">
        <v>10000000</v>
      </c>
    </row>
    <row r="3" spans="1:53" x14ac:dyDescent="0.55000000000000004">
      <c r="A3" t="s">
        <v>0</v>
      </c>
      <c r="B3" s="2">
        <f>0.1*B2</f>
        <v>22500</v>
      </c>
      <c r="F3" s="2">
        <f>0.1*F2</f>
        <v>25000</v>
      </c>
      <c r="J3" s="2">
        <f>0.1*J2</f>
        <v>26250</v>
      </c>
      <c r="N3" s="2">
        <f t="shared" ref="N3" si="0">0.1*N2</f>
        <v>30000</v>
      </c>
      <c r="R3" s="2">
        <f t="shared" ref="R3" si="1">0.1*R2</f>
        <v>36250</v>
      </c>
      <c r="V3" s="2">
        <v>40000</v>
      </c>
      <c r="Z3" s="2">
        <v>40000</v>
      </c>
      <c r="AD3" s="2">
        <v>40000</v>
      </c>
      <c r="AH3" s="2">
        <v>40000</v>
      </c>
      <c r="AL3" s="2">
        <v>40000</v>
      </c>
      <c r="AP3" s="2">
        <v>40000</v>
      </c>
      <c r="AT3" s="2">
        <v>40000</v>
      </c>
      <c r="AX3" s="2">
        <v>40000</v>
      </c>
    </row>
    <row r="4" spans="1:53" x14ac:dyDescent="0.55000000000000004">
      <c r="A4" t="s">
        <v>37</v>
      </c>
      <c r="B4" s="2">
        <f>0.0333*B2</f>
        <v>7492.5000000000009</v>
      </c>
      <c r="F4" s="2">
        <f>0.0333*F2</f>
        <v>8325</v>
      </c>
      <c r="J4" s="2">
        <f>0.0333*J2</f>
        <v>8741.25</v>
      </c>
      <c r="N4" s="2">
        <f>0.0333*N2</f>
        <v>9990.0000000000018</v>
      </c>
      <c r="R4" s="2">
        <f>0.0333*R2</f>
        <v>12071.250000000002</v>
      </c>
      <c r="V4" s="2">
        <f>0.0333*V2</f>
        <v>13320.000000000002</v>
      </c>
      <c r="Z4" s="2">
        <f>0.0333*Z2</f>
        <v>16650</v>
      </c>
      <c r="AD4" s="2">
        <f>0.0333*AD2</f>
        <v>19980.000000000004</v>
      </c>
      <c r="AH4" s="2">
        <f>0.0333*AH2</f>
        <v>23310.000000000004</v>
      </c>
      <c r="AL4" s="2">
        <f>0.0333*AL2</f>
        <v>33300</v>
      </c>
      <c r="AP4" s="2">
        <f>0.0333*AP2</f>
        <v>66600</v>
      </c>
      <c r="AT4" s="2">
        <f>0.0333*AT2</f>
        <v>166500.00000000003</v>
      </c>
      <c r="AX4" s="2">
        <f>0.0325*AX2</f>
        <v>325000</v>
      </c>
    </row>
    <row r="5" spans="1:53" ht="28.8" x14ac:dyDescent="0.55000000000000004">
      <c r="A5" s="4" t="s">
        <v>1</v>
      </c>
      <c r="B5" s="2">
        <f>0.07*(B2-B3-B4)</f>
        <v>13650.525000000001</v>
      </c>
      <c r="F5" s="3">
        <f>0.07*(F2-F3-F4)</f>
        <v>15167.250000000002</v>
      </c>
      <c r="J5" s="3">
        <f>0.07*(J2-J3-J4)</f>
        <v>15925.612500000001</v>
      </c>
      <c r="N5" s="3">
        <f>0.075*(N2-N3-N4)</f>
        <v>19500.75</v>
      </c>
      <c r="R5" s="3">
        <f>0.075*(R2-R3-R4)</f>
        <v>23563.40625</v>
      </c>
      <c r="V5" s="3">
        <f>0.08*(V2-V3-V4)</f>
        <v>27734.400000000001</v>
      </c>
      <c r="Z5" s="3">
        <f>0.085*(Z2-Z3-Z4)</f>
        <v>37684.75</v>
      </c>
      <c r="AD5" s="3">
        <f>0.09*(AD2-AD3-AD4)</f>
        <v>48601.799999999996</v>
      </c>
      <c r="AH5" s="3">
        <f>0.095*(AH2-AH3-AH4)</f>
        <v>60485.55</v>
      </c>
      <c r="AL5" s="3">
        <f>0.1*(AL2-AL3-AL4)</f>
        <v>92670</v>
      </c>
      <c r="AP5" s="3">
        <f>0.105*(AP2-AP3-AP4)</f>
        <v>198807</v>
      </c>
      <c r="AT5" s="2">
        <f>0.115*AT2</f>
        <v>575000</v>
      </c>
      <c r="AX5" s="2">
        <f>0.115*AX2</f>
        <v>1150000</v>
      </c>
    </row>
    <row r="6" spans="1:53" s="4" customFormat="1" ht="27.6" customHeight="1" x14ac:dyDescent="0.55000000000000004">
      <c r="B6" s="6" t="s">
        <v>2</v>
      </c>
      <c r="C6" s="4" t="s">
        <v>3</v>
      </c>
      <c r="D6" s="6" t="s">
        <v>4</v>
      </c>
      <c r="E6" s="4" t="s">
        <v>5</v>
      </c>
      <c r="F6" s="6" t="s">
        <v>2</v>
      </c>
      <c r="G6" s="4" t="s">
        <v>3</v>
      </c>
      <c r="H6" s="6" t="s">
        <v>4</v>
      </c>
      <c r="I6" s="4" t="s">
        <v>5</v>
      </c>
      <c r="J6" s="6" t="s">
        <v>2</v>
      </c>
      <c r="K6" s="4" t="s">
        <v>3</v>
      </c>
      <c r="L6" s="6" t="s">
        <v>4</v>
      </c>
      <c r="M6" s="4" t="s">
        <v>5</v>
      </c>
      <c r="N6" s="6" t="s">
        <v>2</v>
      </c>
      <c r="O6" s="4" t="s">
        <v>3</v>
      </c>
      <c r="P6" s="6" t="s">
        <v>4</v>
      </c>
      <c r="Q6" s="4" t="s">
        <v>5</v>
      </c>
      <c r="R6" s="6" t="s">
        <v>2</v>
      </c>
      <c r="S6" s="4" t="s">
        <v>3</v>
      </c>
      <c r="T6" s="6" t="s">
        <v>4</v>
      </c>
      <c r="U6" s="4" t="s">
        <v>5</v>
      </c>
      <c r="V6" s="6" t="s">
        <v>2</v>
      </c>
      <c r="W6" s="4" t="s">
        <v>3</v>
      </c>
      <c r="X6" s="6" t="s">
        <v>4</v>
      </c>
      <c r="Y6" s="4" t="s">
        <v>5</v>
      </c>
      <c r="Z6" s="6" t="s">
        <v>2</v>
      </c>
      <c r="AA6" s="4" t="s">
        <v>3</v>
      </c>
      <c r="AB6" s="6" t="s">
        <v>4</v>
      </c>
      <c r="AC6" s="4" t="s">
        <v>5</v>
      </c>
      <c r="AD6" s="6" t="s">
        <v>2</v>
      </c>
      <c r="AE6" s="4" t="s">
        <v>3</v>
      </c>
      <c r="AF6" s="6" t="s">
        <v>4</v>
      </c>
      <c r="AG6" s="4" t="s">
        <v>5</v>
      </c>
      <c r="AH6" s="6" t="s">
        <v>2</v>
      </c>
      <c r="AI6" s="4" t="s">
        <v>3</v>
      </c>
      <c r="AJ6" s="6" t="s">
        <v>4</v>
      </c>
      <c r="AK6" s="4" t="s">
        <v>5</v>
      </c>
      <c r="AL6" s="6" t="s">
        <v>2</v>
      </c>
      <c r="AM6" s="4" t="s">
        <v>3</v>
      </c>
      <c r="AN6" s="6" t="s">
        <v>4</v>
      </c>
      <c r="AO6" s="4" t="s">
        <v>5</v>
      </c>
      <c r="AP6" s="6" t="s">
        <v>2</v>
      </c>
      <c r="AQ6" s="4" t="s">
        <v>3</v>
      </c>
      <c r="AR6" s="6" t="s">
        <v>4</v>
      </c>
      <c r="AS6" s="4" t="s">
        <v>5</v>
      </c>
      <c r="AT6" s="6" t="s">
        <v>2</v>
      </c>
      <c r="AU6" s="4" t="s">
        <v>3</v>
      </c>
      <c r="AV6" s="6" t="s">
        <v>4</v>
      </c>
      <c r="AW6" s="4" t="s">
        <v>5</v>
      </c>
      <c r="AX6" s="6" t="s">
        <v>2</v>
      </c>
      <c r="AY6" s="4" t="s">
        <v>3</v>
      </c>
      <c r="AZ6" s="6" t="s">
        <v>4</v>
      </c>
      <c r="BA6" s="4" t="s">
        <v>5</v>
      </c>
    </row>
    <row r="7" spans="1:53" x14ac:dyDescent="0.55000000000000004">
      <c r="A7" t="s">
        <v>6</v>
      </c>
      <c r="B7" s="7">
        <f>B2-B3-B4-B5</f>
        <v>181356.97500000001</v>
      </c>
      <c r="D7" s="7">
        <f>B2-B3-B4</f>
        <v>195007.5</v>
      </c>
      <c r="F7" s="7">
        <f>F2-F3-F4-F5</f>
        <v>201507.75</v>
      </c>
      <c r="H7" s="7">
        <f>F2-F3-F4</f>
        <v>216675</v>
      </c>
      <c r="J7" s="7">
        <f>J2-J3-J4-J5</f>
        <v>211583.13750000001</v>
      </c>
      <c r="L7" s="7">
        <f>J2-J3-J4</f>
        <v>227508.75</v>
      </c>
      <c r="N7" s="7">
        <f>N2-N3-N4-N5</f>
        <v>240509.25</v>
      </c>
      <c r="P7" s="7">
        <f>N2-N3-10000</f>
        <v>260000</v>
      </c>
      <c r="R7" s="7">
        <f>R2-R3-R4-R5</f>
        <v>290615.34375</v>
      </c>
      <c r="T7" s="7">
        <f>R2-R3-10000</f>
        <v>316250</v>
      </c>
      <c r="V7" s="7">
        <f>V2-V3-V4-V5</f>
        <v>318945.59999999998</v>
      </c>
      <c r="X7" s="7">
        <f>V2-V3-10000</f>
        <v>350000</v>
      </c>
      <c r="Z7" s="7">
        <f>Z2-Z3-Z4-Z5</f>
        <v>405665.25</v>
      </c>
      <c r="AB7" s="7">
        <f>Z2-Z3-10000</f>
        <v>450000</v>
      </c>
      <c r="AD7" s="7">
        <f>AD2-AD3-AD4-AD5</f>
        <v>491418.2</v>
      </c>
      <c r="AF7" s="7">
        <f>AD2-AD3-10000</f>
        <v>550000</v>
      </c>
      <c r="AH7" s="7">
        <f>AH2-AH3-AH4-AH5</f>
        <v>576204.44999999995</v>
      </c>
      <c r="AJ7" s="7">
        <f>AH2-AH3-10000</f>
        <v>650000</v>
      </c>
      <c r="AL7" s="7">
        <f>AL2-AL3-AL4-AL5</f>
        <v>834030</v>
      </c>
      <c r="AN7" s="7">
        <f>AL2-AL3-10000</f>
        <v>950000</v>
      </c>
      <c r="AP7" s="7">
        <f>AP2-AP3-AP4-AP5</f>
        <v>1694593</v>
      </c>
      <c r="AR7" s="7">
        <f>AP2-AP3-10000</f>
        <v>1950000</v>
      </c>
      <c r="AT7" s="7">
        <f>AT2-AT3-AT4-AT5</f>
        <v>4218500</v>
      </c>
      <c r="AV7" s="7">
        <f>AT2-AT3-10000</f>
        <v>4950000</v>
      </c>
      <c r="AX7" s="7">
        <f>AX2-AX3-AX4-AX5</f>
        <v>8485000</v>
      </c>
      <c r="AZ7" s="7">
        <f>AX2-AX3-10000</f>
        <v>9950000</v>
      </c>
    </row>
    <row r="8" spans="1:53" x14ac:dyDescent="0.55000000000000004">
      <c r="A8" t="s">
        <v>7</v>
      </c>
      <c r="B8" s="8"/>
      <c r="C8" s="2">
        <f>B2-B3</f>
        <v>202500</v>
      </c>
      <c r="D8" s="8"/>
      <c r="E8" s="2">
        <f>B2-B3</f>
        <v>202500</v>
      </c>
      <c r="F8" s="8"/>
      <c r="G8" s="2">
        <f>F2-F3</f>
        <v>225000</v>
      </c>
      <c r="H8" s="8"/>
      <c r="I8" s="2">
        <f>F2-F3</f>
        <v>225000</v>
      </c>
      <c r="J8" s="8"/>
      <c r="K8" s="2">
        <f>J2-J3</f>
        <v>236250</v>
      </c>
      <c r="L8" s="8"/>
      <c r="M8" s="2">
        <f>J2-J3</f>
        <v>236250</v>
      </c>
      <c r="N8" s="8"/>
      <c r="O8" s="2">
        <f>N2-N3</f>
        <v>270000</v>
      </c>
      <c r="P8" s="8"/>
      <c r="Q8" s="2">
        <f>N2-N3</f>
        <v>270000</v>
      </c>
      <c r="R8" s="8"/>
      <c r="S8" s="2">
        <f>R2-R3</f>
        <v>326250</v>
      </c>
      <c r="T8" s="8"/>
      <c r="U8" s="2">
        <f>R2-R3</f>
        <v>326250</v>
      </c>
      <c r="V8" s="8"/>
      <c r="W8" s="2">
        <f>V2-V3</f>
        <v>360000</v>
      </c>
      <c r="X8" s="8"/>
      <c r="Y8" s="2">
        <f>V2-V3</f>
        <v>360000</v>
      </c>
      <c r="Z8" s="8"/>
      <c r="AA8" s="2">
        <f>Z2-Z3</f>
        <v>460000</v>
      </c>
      <c r="AB8" s="8"/>
      <c r="AC8" s="2">
        <f>Z2-Z3</f>
        <v>460000</v>
      </c>
      <c r="AD8" s="8"/>
      <c r="AE8" s="2">
        <f>AD2-AD3</f>
        <v>560000</v>
      </c>
      <c r="AF8" s="8"/>
      <c r="AG8" s="2">
        <f>AD2-AD3</f>
        <v>560000</v>
      </c>
      <c r="AH8" s="8"/>
      <c r="AI8" s="2">
        <f>AH2-AH3</f>
        <v>660000</v>
      </c>
      <c r="AJ8" s="8"/>
      <c r="AK8" s="2">
        <f>AH2-AH3</f>
        <v>660000</v>
      </c>
      <c r="AL8" s="8"/>
      <c r="AM8" s="2">
        <f>AL2-AL3</f>
        <v>960000</v>
      </c>
      <c r="AN8" s="8"/>
      <c r="AO8" s="2">
        <f>AL2-AL3</f>
        <v>960000</v>
      </c>
      <c r="AP8" s="8"/>
      <c r="AQ8" s="2">
        <f>AP2-AP3</f>
        <v>1960000</v>
      </c>
      <c r="AR8" s="8"/>
      <c r="AS8" s="2">
        <f>AP2-AP3</f>
        <v>1960000</v>
      </c>
      <c r="AT8" s="8"/>
      <c r="AU8" s="2">
        <f>AT2-AT3</f>
        <v>4960000</v>
      </c>
      <c r="AV8" s="8"/>
      <c r="AW8" s="2">
        <f>AT2-AT3</f>
        <v>4960000</v>
      </c>
      <c r="AX8" s="8"/>
      <c r="AY8" s="2">
        <f>AX2-AX3</f>
        <v>9960000</v>
      </c>
      <c r="AZ8" s="8"/>
      <c r="BA8" s="2">
        <f>AX2-AX3</f>
        <v>9960000</v>
      </c>
    </row>
    <row r="9" spans="1:53" x14ac:dyDescent="0.55000000000000004">
      <c r="A9" t="s">
        <v>8</v>
      </c>
      <c r="B9" s="7">
        <f>-16600</f>
        <v>-16600</v>
      </c>
      <c r="D9" s="8"/>
      <c r="F9" s="7">
        <f>-16600</f>
        <v>-16600</v>
      </c>
      <c r="H9" s="8"/>
      <c r="J9" s="7">
        <f>-16600</f>
        <v>-16600</v>
      </c>
      <c r="L9" s="8"/>
      <c r="N9" s="7">
        <f>-16600</f>
        <v>-16600</v>
      </c>
      <c r="P9" s="8"/>
      <c r="R9" s="7">
        <f>-16600</f>
        <v>-16600</v>
      </c>
      <c r="T9" s="8"/>
      <c r="V9" s="7">
        <f>-16600</f>
        <v>-16600</v>
      </c>
      <c r="X9" s="8"/>
      <c r="Z9" s="7">
        <f>-16600</f>
        <v>-16600</v>
      </c>
      <c r="AB9" s="8"/>
      <c r="AD9" s="7">
        <f>-16600</f>
        <v>-16600</v>
      </c>
      <c r="AF9" s="8"/>
      <c r="AH9" s="7">
        <f>-16600</f>
        <v>-16600</v>
      </c>
      <c r="AJ9" s="8"/>
      <c r="AL9" s="7">
        <f>-16600</f>
        <v>-16600</v>
      </c>
      <c r="AN9" s="8"/>
      <c r="AP9" s="7">
        <f>-16600</f>
        <v>-16600</v>
      </c>
      <c r="AR9" s="8"/>
      <c r="AT9" s="7">
        <f>-16600</f>
        <v>-16600</v>
      </c>
      <c r="AV9" s="8"/>
      <c r="AX9" s="7">
        <f>-16600</f>
        <v>-16600</v>
      </c>
      <c r="AZ9" s="8"/>
    </row>
    <row r="10" spans="1:53" x14ac:dyDescent="0.55000000000000004">
      <c r="A10" t="s">
        <v>9</v>
      </c>
      <c r="B10" s="7"/>
      <c r="C10" s="2"/>
      <c r="D10" s="7"/>
      <c r="E10" s="2"/>
      <c r="F10" s="7"/>
      <c r="G10" s="2"/>
      <c r="H10" s="7"/>
      <c r="I10" s="2"/>
      <c r="J10" s="7"/>
      <c r="K10" s="2"/>
      <c r="L10" s="7"/>
      <c r="M10" s="2"/>
      <c r="N10" s="7">
        <f>(N2-320000)*0.03</f>
        <v>-600</v>
      </c>
      <c r="O10" s="2"/>
      <c r="P10" s="7"/>
      <c r="Q10" s="2"/>
      <c r="R10" s="7">
        <f>(R2-320000)*0.03</f>
        <v>1275</v>
      </c>
      <c r="S10" s="2"/>
      <c r="T10" s="7"/>
      <c r="U10" s="2"/>
      <c r="V10" s="7">
        <f>(V2-320000)*0.03</f>
        <v>2400</v>
      </c>
      <c r="W10" s="2"/>
      <c r="X10" s="7"/>
      <c r="Y10" s="2"/>
      <c r="Z10" s="7">
        <f>(Z2-320000)*0.03</f>
        <v>5400</v>
      </c>
      <c r="AA10" s="2"/>
      <c r="AB10" s="7"/>
      <c r="AC10" s="2"/>
      <c r="AD10" s="7">
        <f>(AD2-320000)*0.03</f>
        <v>8400</v>
      </c>
      <c r="AE10" s="2"/>
      <c r="AF10" s="7"/>
      <c r="AG10" s="2"/>
      <c r="AH10" s="7">
        <f>(AH2-320000)*0.03</f>
        <v>11400</v>
      </c>
      <c r="AJ10" s="8"/>
      <c r="AL10" s="7">
        <f>(AL2-320000)*0.03</f>
        <v>20400</v>
      </c>
      <c r="AN10" s="8"/>
      <c r="AP10" s="7">
        <f>(AP2-320000)*0.03</f>
        <v>50400</v>
      </c>
      <c r="AR10" s="8"/>
      <c r="AT10" s="7">
        <f>(AT2-320000)*0.03</f>
        <v>140400</v>
      </c>
      <c r="AV10" s="8"/>
      <c r="AX10" s="7">
        <f>(AX2-320000)*0.03</f>
        <v>290400</v>
      </c>
      <c r="AZ10" s="8"/>
    </row>
    <row r="11" spans="1:53" x14ac:dyDescent="0.55000000000000004">
      <c r="A11" t="s">
        <v>11</v>
      </c>
      <c r="B11" s="8"/>
      <c r="D11" s="8"/>
      <c r="F11" s="8"/>
      <c r="H11" s="8"/>
      <c r="J11" s="8"/>
      <c r="L11" s="8"/>
      <c r="N11" s="7">
        <f>((N2-320000)/2500)*50*4</f>
        <v>-1600</v>
      </c>
      <c r="O11" s="2"/>
      <c r="P11" s="7"/>
      <c r="Q11" s="2"/>
      <c r="R11" s="7">
        <f>((R2-320000)/2500)*50*4</f>
        <v>3400</v>
      </c>
      <c r="S11" s="2"/>
      <c r="T11" s="7"/>
      <c r="U11" s="2"/>
      <c r="V11" s="7">
        <f>((V2-320000)/2500)*50*4</f>
        <v>6400</v>
      </c>
      <c r="X11" s="8"/>
      <c r="Z11" s="7">
        <f>Z9*-1</f>
        <v>16600</v>
      </c>
      <c r="AB11" s="8"/>
      <c r="AD11" s="7">
        <f>AD9*-1</f>
        <v>16600</v>
      </c>
      <c r="AF11" s="8"/>
      <c r="AH11" s="7">
        <f>AH9*-1</f>
        <v>16600</v>
      </c>
      <c r="AJ11" s="8"/>
      <c r="AL11" s="7">
        <f>AL9*-1</f>
        <v>16600</v>
      </c>
      <c r="AN11" s="8"/>
      <c r="AP11" s="7">
        <f>AP9*-1</f>
        <v>16600</v>
      </c>
      <c r="AR11" s="8"/>
      <c r="AT11" s="7">
        <f>AT9*-1</f>
        <v>16600</v>
      </c>
      <c r="AV11" s="8"/>
      <c r="AX11" s="7">
        <f>AX9*-1</f>
        <v>16600</v>
      </c>
      <c r="AZ11" s="8"/>
    </row>
    <row r="12" spans="1:53" ht="27.6" customHeight="1" x14ac:dyDescent="0.55000000000000004">
      <c r="A12" s="4" t="s">
        <v>12</v>
      </c>
      <c r="B12" s="7">
        <f>B7+B9+B10+B11</f>
        <v>164756.97500000001</v>
      </c>
      <c r="D12" s="7">
        <f>D7</f>
        <v>195007.5</v>
      </c>
      <c r="F12" s="7">
        <f>F7+F9+F10+F11</f>
        <v>184907.75</v>
      </c>
      <c r="H12" s="7">
        <f>H7</f>
        <v>216675</v>
      </c>
      <c r="J12" s="7">
        <f>J7+J9+J10+J11</f>
        <v>194983.13750000001</v>
      </c>
      <c r="L12" s="7">
        <f>L7</f>
        <v>227508.75</v>
      </c>
      <c r="N12" s="7">
        <f>N7+N9+N10+N11</f>
        <v>221709.25</v>
      </c>
      <c r="P12" s="7">
        <f>P7</f>
        <v>260000</v>
      </c>
      <c r="R12" s="7">
        <f>R7+R9+R10+R11</f>
        <v>278690.34375</v>
      </c>
      <c r="T12" s="7">
        <f>T7</f>
        <v>316250</v>
      </c>
      <c r="V12" s="7">
        <f>V7+V9+V10+V11</f>
        <v>311145.59999999998</v>
      </c>
      <c r="X12" s="7">
        <f>X7</f>
        <v>350000</v>
      </c>
      <c r="Z12" s="7">
        <f>Z7+Z9+Z10+Z11</f>
        <v>411065.25</v>
      </c>
      <c r="AB12" s="7">
        <f>AB7</f>
        <v>450000</v>
      </c>
      <c r="AD12" s="7">
        <f>AD7+AD9+AD10+AD11</f>
        <v>499818.2</v>
      </c>
      <c r="AF12" s="7">
        <f>AF7</f>
        <v>550000</v>
      </c>
      <c r="AH12" s="7">
        <f>AH7+AH9+AH10+AH11</f>
        <v>587604.44999999995</v>
      </c>
      <c r="AJ12" s="7">
        <f>AJ7</f>
        <v>650000</v>
      </c>
      <c r="AL12" s="7">
        <f>AL7+AL9+AL10+AL11</f>
        <v>854430</v>
      </c>
      <c r="AN12" s="7">
        <f>AN7</f>
        <v>950000</v>
      </c>
      <c r="AP12" s="7">
        <f>AP7+AP9+AP10+AP11</f>
        <v>1744993</v>
      </c>
      <c r="AR12" s="7">
        <f>AR7</f>
        <v>1950000</v>
      </c>
      <c r="AT12" s="7">
        <f>AT7+AT9+AT10+AT11</f>
        <v>4358900</v>
      </c>
      <c r="AV12" s="7">
        <f>AV7</f>
        <v>4950000</v>
      </c>
      <c r="AX12" s="7">
        <f>AX7+AX9+AX10+AX11</f>
        <v>8775400</v>
      </c>
      <c r="AZ12" s="7">
        <f>AZ7</f>
        <v>9950000</v>
      </c>
    </row>
    <row r="13" spans="1:53" x14ac:dyDescent="0.55000000000000004">
      <c r="A13" t="s">
        <v>16</v>
      </c>
      <c r="B13" s="9">
        <f>$H23+((B12-$G23)*$I23)</f>
        <v>32754.673000000003</v>
      </c>
      <c r="D13" s="8"/>
      <c r="F13" s="9">
        <f>$H23+((F12-$G23)*$I23)</f>
        <v>38396.89</v>
      </c>
      <c r="H13" s="8"/>
      <c r="J13" s="9">
        <f>$H23+((J12-$G23)*$I23)</f>
        <v>41217.998500000002</v>
      </c>
      <c r="L13" s="8"/>
      <c r="N13" s="9">
        <f>$H24+((N12-$G24)*$I24)</f>
        <v>47889.222500000003</v>
      </c>
      <c r="P13" s="8"/>
      <c r="R13" s="9">
        <f>$H24+((R12-$G24)*$I24)</f>
        <v>66692.983437500006</v>
      </c>
      <c r="T13" s="8"/>
      <c r="V13" s="9">
        <f>$H24+((V12-$G24)*$I24)</f>
        <v>77403.217999999993</v>
      </c>
      <c r="X13" s="8"/>
      <c r="Z13" s="9">
        <f>$H25+((Z12-$G25)*$I25)</f>
        <v>110098.9875</v>
      </c>
      <c r="AB13" s="8"/>
      <c r="AD13" s="9">
        <f>$H26+((AD12-$G26)*$I26)</f>
        <v>142071.8112</v>
      </c>
      <c r="AF13" s="8"/>
      <c r="AH13" s="9">
        <f>$H26+((AH12-$G26)*$I26)</f>
        <v>176835.16619999998</v>
      </c>
      <c r="AJ13" s="8"/>
      <c r="AL13" s="9">
        <f>$H26+((AL12-$G26)*$I26)</f>
        <v>282498.08400000003</v>
      </c>
      <c r="AN13" s="8"/>
      <c r="AP13" s="9">
        <f>$H26+((AP12-$G26)*$I26)</f>
        <v>635161.03200000001</v>
      </c>
      <c r="AR13" s="8"/>
      <c r="AT13" s="9">
        <f>$H26+((AT12-$G26)*$I26)</f>
        <v>1670268.2040000001</v>
      </c>
      <c r="AV13" s="8"/>
      <c r="AX13" s="9">
        <f>$H26+((AX12-$G26)*$I26)</f>
        <v>3419202.2040000004</v>
      </c>
      <c r="AZ13" s="8"/>
    </row>
    <row r="14" spans="1:53" x14ac:dyDescent="0.55000000000000004">
      <c r="A14" t="s">
        <v>14</v>
      </c>
      <c r="B14" s="8"/>
      <c r="C14">
        <f>$P21-((C8-$P22)*0.25)</f>
        <v>76600</v>
      </c>
      <c r="D14" s="9">
        <f>$H31+((D12-$G31)*$I31)</f>
        <v>35880.800000000003</v>
      </c>
      <c r="E14">
        <f>$Q21-((E8-$Q22)*0.25)</f>
        <v>110875</v>
      </c>
      <c r="F14" s="8"/>
      <c r="G14">
        <f>$P21-((G8-$P22)*0.25)</f>
        <v>70975</v>
      </c>
      <c r="H14" s="9">
        <f>$H31+((H12-$G31)*$I31)</f>
        <v>41081</v>
      </c>
      <c r="I14">
        <f>$Q21-((I8-$Q22)*0.25)</f>
        <v>105250</v>
      </c>
      <c r="J14" s="8"/>
      <c r="K14">
        <f>$P21-((K8-$P22)*0.25)</f>
        <v>68162.5</v>
      </c>
      <c r="L14" s="9">
        <f>$H31+((L12-$G31)*$I31)</f>
        <v>43681.1</v>
      </c>
      <c r="M14">
        <f>$Q21-((M8-$Q22)*0.25)</f>
        <v>102437.5</v>
      </c>
      <c r="N14" s="8"/>
      <c r="O14">
        <f>$P21-((O8-$P22)*0.25)</f>
        <v>59725</v>
      </c>
      <c r="P14" s="9">
        <f>$H31+((P12-$G31)*$I31)</f>
        <v>51479</v>
      </c>
      <c r="Q14">
        <f>$Q21-((Q8-$Q22)*0.25)</f>
        <v>94000</v>
      </c>
      <c r="R14" s="8"/>
      <c r="S14">
        <f>$P21-((S8-$P22)*0.25)</f>
        <v>45662.5</v>
      </c>
      <c r="T14" s="9">
        <f>$H31+((T12-$G31)*$I31)</f>
        <v>64979</v>
      </c>
      <c r="U14">
        <f>$Q21-((U8-$Q22)*0.25)</f>
        <v>79937.5</v>
      </c>
      <c r="V14" s="8"/>
      <c r="W14">
        <f>$P21-((W8-$P22)*0.25)</f>
        <v>37225</v>
      </c>
      <c r="X14" s="9">
        <f>$H32+((X12-$G32)*$I32)</f>
        <v>75479</v>
      </c>
      <c r="Y14">
        <f>$Q21-((Y8-$Q22)*0.25)</f>
        <v>71500</v>
      </c>
      <c r="Z14" s="8"/>
      <c r="AA14">
        <v>0</v>
      </c>
      <c r="AB14" s="9">
        <f>$H33+((AB12-$G33)*$I33)</f>
        <v>108979</v>
      </c>
      <c r="AC14">
        <f>$Q21-((AC8-$Q22)*0.25)</f>
        <v>46500</v>
      </c>
      <c r="AD14" s="8"/>
      <c r="AE14">
        <v>0</v>
      </c>
      <c r="AF14" s="9">
        <f>$H33+((AF12-$G33)*$I33)</f>
        <v>143979</v>
      </c>
      <c r="AG14">
        <f>$Q21-((AG8-$Q22)*0.25)</f>
        <v>21500</v>
      </c>
      <c r="AH14" s="8"/>
      <c r="AI14">
        <v>0</v>
      </c>
      <c r="AJ14" s="9">
        <f>$H33+((AJ12-$G33)*$I33)</f>
        <v>178979</v>
      </c>
      <c r="AK14">
        <v>0</v>
      </c>
      <c r="AL14" s="8"/>
      <c r="AM14">
        <v>0</v>
      </c>
      <c r="AN14" s="9">
        <f>$H33+((AN12-$G33)*$I33)</f>
        <v>283979</v>
      </c>
      <c r="AO14">
        <v>0</v>
      </c>
      <c r="AP14" s="8"/>
      <c r="AQ14">
        <v>0</v>
      </c>
      <c r="AR14" s="9">
        <f>$H34+((AR12-$G34)*$I34)</f>
        <v>668179</v>
      </c>
      <c r="AS14">
        <v>0</v>
      </c>
      <c r="AT14" s="8"/>
      <c r="AU14">
        <v>0</v>
      </c>
      <c r="AV14" s="9">
        <f>$H34+((AV12-$G34)*$I34)</f>
        <v>1826179</v>
      </c>
      <c r="AW14">
        <v>0</v>
      </c>
      <c r="AX14" s="8"/>
      <c r="AY14">
        <v>0</v>
      </c>
      <c r="AZ14" s="9">
        <f>$H34+((AZ12-$G34)*$I34)</f>
        <v>3756179</v>
      </c>
      <c r="BA14">
        <v>0</v>
      </c>
    </row>
    <row r="15" spans="1:53" ht="28.5" customHeight="1" x14ac:dyDescent="0.55000000000000004">
      <c r="A15" s="4" t="s">
        <v>15</v>
      </c>
      <c r="B15" s="8"/>
      <c r="C15" s="2">
        <f>C8-C14</f>
        <v>125900</v>
      </c>
      <c r="D15" s="8"/>
      <c r="E15" s="2">
        <f>E8-E14</f>
        <v>91625</v>
      </c>
      <c r="F15" s="8"/>
      <c r="G15" s="2">
        <f>G8-G14</f>
        <v>154025</v>
      </c>
      <c r="H15" s="8"/>
      <c r="I15" s="2">
        <f>I8-I14</f>
        <v>119750</v>
      </c>
      <c r="J15" s="8"/>
      <c r="K15" s="2">
        <f>K8-K14</f>
        <v>168087.5</v>
      </c>
      <c r="L15" s="8"/>
      <c r="M15" s="2">
        <f>M8-M14</f>
        <v>133812.5</v>
      </c>
      <c r="N15" s="8"/>
      <c r="O15" s="2">
        <f>O8-O14-N10</f>
        <v>210875</v>
      </c>
      <c r="P15" s="8"/>
      <c r="Q15" s="2">
        <f>Q8-Q14</f>
        <v>176000</v>
      </c>
      <c r="R15" s="8"/>
      <c r="S15" s="2">
        <f>S8-S14-R10</f>
        <v>279312.5</v>
      </c>
      <c r="T15" s="8"/>
      <c r="U15" s="2">
        <f>U8-U14</f>
        <v>246312.5</v>
      </c>
      <c r="V15" s="8"/>
      <c r="W15" s="2">
        <f>W8-W14-V10</f>
        <v>320375</v>
      </c>
      <c r="X15" s="8"/>
      <c r="Y15" s="2">
        <f>Y8-Y14</f>
        <v>288500</v>
      </c>
      <c r="Z15" s="8"/>
      <c r="AA15" s="2">
        <f>AA8-AA14-Z10</f>
        <v>454600</v>
      </c>
      <c r="AB15" s="8"/>
      <c r="AC15" s="2">
        <f>AC8-AC14</f>
        <v>413500</v>
      </c>
      <c r="AD15" s="8"/>
      <c r="AE15" s="2">
        <f>AE8-AE14-AD10</f>
        <v>551600</v>
      </c>
      <c r="AF15" s="8"/>
      <c r="AG15" s="2">
        <f>AG8-AG14</f>
        <v>538500</v>
      </c>
      <c r="AH15" s="8"/>
      <c r="AI15" s="2">
        <f>AI8-AI14-AH10</f>
        <v>648600</v>
      </c>
      <c r="AJ15" s="8"/>
      <c r="AK15" s="2">
        <f>AK8-AK14</f>
        <v>660000</v>
      </c>
      <c r="AL15" s="8"/>
      <c r="AM15" s="2">
        <f>AM8-AM14-AL10</f>
        <v>939600</v>
      </c>
      <c r="AN15" s="8"/>
      <c r="AO15" s="2">
        <f>AO8-AO14</f>
        <v>960000</v>
      </c>
      <c r="AP15" s="8"/>
      <c r="AQ15" s="2">
        <f>AQ8-AQ14-AP10</f>
        <v>1909600</v>
      </c>
      <c r="AR15" s="8"/>
      <c r="AS15" s="2">
        <f>AS8-AS14</f>
        <v>1960000</v>
      </c>
      <c r="AT15" s="8"/>
      <c r="AU15" s="2">
        <f>AU8-AU14-AT10</f>
        <v>4819600</v>
      </c>
      <c r="AV15" s="8"/>
      <c r="AW15" s="2">
        <f>AW8-AW14</f>
        <v>4960000</v>
      </c>
      <c r="AX15" s="8"/>
      <c r="AY15" s="2">
        <f>AY8-AY14-AX10</f>
        <v>9669600</v>
      </c>
      <c r="AZ15" s="8"/>
      <c r="BA15" s="2">
        <f>BA8-BA14</f>
        <v>9960000</v>
      </c>
    </row>
    <row r="16" spans="1:53" x14ac:dyDescent="0.55000000000000004">
      <c r="A16" t="s">
        <v>17</v>
      </c>
      <c r="B16" s="8"/>
      <c r="C16" s="11">
        <f>0.26*C15</f>
        <v>32734</v>
      </c>
      <c r="D16" s="8"/>
      <c r="E16" s="11">
        <f>0.26*E15</f>
        <v>23822.5</v>
      </c>
      <c r="F16" s="8"/>
      <c r="G16" s="10">
        <f>0.26*G15</f>
        <v>40046.5</v>
      </c>
      <c r="H16" s="8"/>
      <c r="I16" s="11">
        <f>0.26*I15</f>
        <v>31135</v>
      </c>
      <c r="J16" s="8"/>
      <c r="K16" s="10">
        <f>0.26*K15</f>
        <v>43702.75</v>
      </c>
      <c r="L16" s="8"/>
      <c r="M16" s="11">
        <f>0.26*M15</f>
        <v>34791.25</v>
      </c>
      <c r="N16" s="8"/>
      <c r="O16" s="11">
        <f>$P24+((O15-$P23)*0.28)</f>
        <v>55215</v>
      </c>
      <c r="P16" s="7"/>
      <c r="Q16" s="11">
        <f>$P24+((Q15-$P23)*0.28)</f>
        <v>45450</v>
      </c>
      <c r="R16" s="8"/>
      <c r="S16" s="11">
        <f>$P24+((S15-$P23)*0.28)</f>
        <v>74377.5</v>
      </c>
      <c r="T16" s="7"/>
      <c r="U16" s="11">
        <f>$P24+((U15-$P23)*0.28)</f>
        <v>65137.5</v>
      </c>
      <c r="V16" s="7"/>
      <c r="W16" s="11">
        <f>$P24+((W15-$P23)*0.28)</f>
        <v>85875</v>
      </c>
      <c r="X16" s="7"/>
      <c r="Y16" s="11">
        <f>$P24+((Y15-$P23)*0.28)</f>
        <v>76950</v>
      </c>
      <c r="Z16" s="7"/>
      <c r="AA16" s="11">
        <f>$P24+((AA15-$P23)*0.28)</f>
        <v>123458</v>
      </c>
      <c r="AB16" s="7"/>
      <c r="AC16" s="11">
        <f>$P24+((AC15-$P23)*0.28)</f>
        <v>111950</v>
      </c>
      <c r="AD16" s="7"/>
      <c r="AE16" s="11">
        <f>$P24+((AE15-$P23)*0.28)</f>
        <v>150618</v>
      </c>
      <c r="AF16" s="7"/>
      <c r="AG16" s="11">
        <f>$P24+((AG15-$P23)*0.28)</f>
        <v>146950</v>
      </c>
      <c r="AH16" s="7"/>
      <c r="AI16" s="11">
        <f>$P24+((AI15-$P23)*0.28)</f>
        <v>177778</v>
      </c>
      <c r="AJ16" s="7"/>
      <c r="AK16" s="11">
        <f>$P24+((AK15-$P23)*0.28)</f>
        <v>180970</v>
      </c>
      <c r="AL16" s="7"/>
      <c r="AM16" s="11">
        <f>$P24+((AM15-$P23)*0.28)</f>
        <v>259258.00000000003</v>
      </c>
      <c r="AN16" s="7"/>
      <c r="AO16" s="11">
        <f>$P24+((AO15-$P23)*0.28)</f>
        <v>264970</v>
      </c>
      <c r="AP16" s="7"/>
      <c r="AQ16" s="11">
        <f>$P24+((AQ15-$P23)*0.28)</f>
        <v>530858</v>
      </c>
      <c r="AR16" s="7"/>
      <c r="AS16" s="11">
        <f>$P24+((AS15-$P23)*0.28)</f>
        <v>544970</v>
      </c>
      <c r="AT16" s="7"/>
      <c r="AU16" s="11">
        <f>$P24+((AU15-$P23)*0.28)</f>
        <v>1345658.0000000002</v>
      </c>
      <c r="AV16" s="7"/>
      <c r="AW16" s="11">
        <f>$P24+((AW15-$P23)*0.28)</f>
        <v>1384970.0000000002</v>
      </c>
      <c r="AX16" s="7"/>
      <c r="AY16" s="11">
        <f>$P24+((AY15-$P23)*0.28)</f>
        <v>2703658.0000000005</v>
      </c>
      <c r="AZ16" s="7"/>
      <c r="BA16" s="11">
        <f>$P24+((BA15-$P23)*0.28)</f>
        <v>2784970.0000000005</v>
      </c>
    </row>
    <row r="17" spans="1:52" ht="28.5" customHeight="1" x14ac:dyDescent="0.55000000000000004">
      <c r="A17" s="4" t="s">
        <v>26</v>
      </c>
      <c r="B17" s="7">
        <f>MAX(B13,C16)</f>
        <v>32754.673000000003</v>
      </c>
      <c r="D17" s="8"/>
      <c r="F17" s="7">
        <f>MAX(F13,G16)</f>
        <v>40046.5</v>
      </c>
      <c r="H17" s="8"/>
      <c r="J17" s="7">
        <f>MAX(J13,K16)</f>
        <v>43702.75</v>
      </c>
      <c r="L17" s="8"/>
      <c r="N17" s="7">
        <f>MAX(N13,O16)</f>
        <v>55215</v>
      </c>
      <c r="P17" s="8"/>
      <c r="R17" s="7">
        <f>MAX(R13,S16)</f>
        <v>74377.5</v>
      </c>
      <c r="T17" s="8"/>
      <c r="V17" s="7">
        <f>MAX(V13,W16)</f>
        <v>85875</v>
      </c>
      <c r="X17" s="8"/>
      <c r="Z17" s="7">
        <f>MAX(Z13,AA16)</f>
        <v>123458</v>
      </c>
      <c r="AB17" s="8"/>
      <c r="AD17" s="7">
        <f>MAX(AD13,AE16)</f>
        <v>150618</v>
      </c>
      <c r="AF17" s="8"/>
      <c r="AH17" s="7">
        <f>MAX(AH13,AI16)</f>
        <v>177778</v>
      </c>
      <c r="AJ17" s="8"/>
      <c r="AL17" s="7">
        <f>MAX(AL13,AM16)</f>
        <v>282498.08400000003</v>
      </c>
      <c r="AN17" s="8"/>
      <c r="AP17" s="7">
        <f>MAX(AP13,AQ16)</f>
        <v>635161.03200000001</v>
      </c>
      <c r="AR17" s="8"/>
      <c r="AT17" s="7">
        <f>MAX(AT13,AU16)</f>
        <v>1670268.2040000001</v>
      </c>
      <c r="AV17" s="8"/>
      <c r="AX17" s="7">
        <f>MAX(AX13,AY16)</f>
        <v>3419202.2040000004</v>
      </c>
      <c r="AZ17" s="8"/>
    </row>
    <row r="18" spans="1:52" x14ac:dyDescent="0.55000000000000004">
      <c r="A18" t="s">
        <v>18</v>
      </c>
      <c r="B18" s="3">
        <f>B17-MAX(D14,E16)</f>
        <v>-3126.1270000000004</v>
      </c>
      <c r="F18" s="3">
        <f>F17-MAX(H14,I16)</f>
        <v>-1034.5</v>
      </c>
      <c r="J18" s="3">
        <f>J17-MAX(L14,M16)</f>
        <v>21.650000000001455</v>
      </c>
      <c r="N18" s="3">
        <f>N17-MAX(P14,Q16)</f>
        <v>3736</v>
      </c>
      <c r="R18" s="3">
        <f>R17-MAX(T14,U16)</f>
        <v>9240</v>
      </c>
      <c r="V18" s="3">
        <f>V17-MAX(X14,Y16)</f>
        <v>8925</v>
      </c>
      <c r="Z18" s="3">
        <f>Z17-MAX(AB14,AC16)</f>
        <v>11508</v>
      </c>
      <c r="AD18" s="3">
        <f>AD17-MAX(AF14,AG16)</f>
        <v>3668</v>
      </c>
      <c r="AH18" s="3">
        <f>AH17-MAX(AJ14,AK16)</f>
        <v>-3192</v>
      </c>
      <c r="AL18" s="3">
        <f>AL17-MAX(AN14,AO16)</f>
        <v>-1480.9159999999683</v>
      </c>
      <c r="AP18" s="3">
        <f>AP17-MAX(AR14,AS16)</f>
        <v>-33017.967999999993</v>
      </c>
      <c r="AT18" s="3">
        <f>AT17-MAX(AV14,AW16)</f>
        <v>-155910.79599999986</v>
      </c>
      <c r="AX18" s="3">
        <f>AX17-MAX(AZ14,BA16)</f>
        <v>-336976.79599999962</v>
      </c>
    </row>
    <row r="19" spans="1:52" x14ac:dyDescent="0.55000000000000004">
      <c r="A19" s="4" t="s">
        <v>27</v>
      </c>
      <c r="B19" s="4"/>
      <c r="C19" s="4"/>
      <c r="D19" s="4"/>
      <c r="E19" s="4"/>
      <c r="V19" s="2">
        <f>V17-X14</f>
        <v>10396</v>
      </c>
      <c r="Z19" s="2">
        <f>Z17-AB14</f>
        <v>14479</v>
      </c>
      <c r="AD19" s="2">
        <f>AD17-AF14</f>
        <v>6639</v>
      </c>
      <c r="AH19" s="2"/>
    </row>
    <row r="20" spans="1:52" ht="14.7" thickBot="1" x14ac:dyDescent="0.6">
      <c r="B20" t="s">
        <v>39</v>
      </c>
      <c r="G20" t="s">
        <v>38</v>
      </c>
      <c r="O20" t="s">
        <v>40</v>
      </c>
      <c r="P20" t="s">
        <v>24</v>
      </c>
      <c r="Q20" t="s">
        <v>25</v>
      </c>
    </row>
    <row r="21" spans="1:52" ht="14.7" thickBot="1" x14ac:dyDescent="0.6">
      <c r="A21" s="13" t="s">
        <v>28</v>
      </c>
      <c r="B21" s="2">
        <f>B2</f>
        <v>225000</v>
      </c>
      <c r="C21" s="2">
        <f>R2</f>
        <v>362500</v>
      </c>
      <c r="D21" s="2">
        <f>AH2</f>
        <v>700000</v>
      </c>
      <c r="G21" s="1">
        <v>19051</v>
      </c>
      <c r="H21" s="1">
        <v>1905</v>
      </c>
      <c r="I21" s="5">
        <v>0.15</v>
      </c>
      <c r="J21" s="5"/>
      <c r="K21" s="5"/>
      <c r="L21" s="5"/>
      <c r="M21" s="5"/>
      <c r="O21" t="s">
        <v>20</v>
      </c>
      <c r="P21" s="2">
        <v>86200</v>
      </c>
      <c r="Q21" s="2">
        <v>109400</v>
      </c>
      <c r="R21" s="2"/>
      <c r="S21" s="2"/>
      <c r="T21" s="2"/>
      <c r="U21" s="2"/>
    </row>
    <row r="22" spans="1:52" ht="14.7" thickBot="1" x14ac:dyDescent="0.6">
      <c r="A22" s="14" t="s">
        <v>29</v>
      </c>
      <c r="B22" s="2">
        <f>B3</f>
        <v>22500</v>
      </c>
      <c r="C22" s="2">
        <f>R3</f>
        <v>36250</v>
      </c>
      <c r="D22" s="2">
        <f>AH3</f>
        <v>40000</v>
      </c>
      <c r="G22" s="1">
        <v>77401</v>
      </c>
      <c r="H22" s="1">
        <v>10657.5</v>
      </c>
      <c r="I22" s="5">
        <v>0.25</v>
      </c>
      <c r="J22" s="5"/>
      <c r="K22" s="5"/>
      <c r="L22" s="5"/>
      <c r="M22" s="5"/>
      <c r="O22" t="s">
        <v>21</v>
      </c>
      <c r="P22" s="2">
        <v>164100</v>
      </c>
      <c r="Q22" s="2">
        <v>208400</v>
      </c>
      <c r="R22" s="2"/>
      <c r="S22" s="2"/>
      <c r="T22" s="2"/>
      <c r="U22" s="2"/>
    </row>
    <row r="23" spans="1:52" ht="14.7" thickBot="1" x14ac:dyDescent="0.6">
      <c r="A23" s="14" t="s">
        <v>30</v>
      </c>
      <c r="B23" s="2">
        <f>B4</f>
        <v>7492.5000000000009</v>
      </c>
      <c r="C23" s="2">
        <f>R4</f>
        <v>12071.250000000002</v>
      </c>
      <c r="D23" s="2">
        <f>AH4</f>
        <v>23310.000000000004</v>
      </c>
      <c r="G23" s="1">
        <v>156151</v>
      </c>
      <c r="H23" s="1">
        <v>30345</v>
      </c>
      <c r="I23" s="5">
        <v>0.28000000000000003</v>
      </c>
      <c r="J23" s="5"/>
      <c r="K23" s="5"/>
      <c r="L23" s="5"/>
      <c r="M23" s="5"/>
      <c r="O23" t="s">
        <v>22</v>
      </c>
      <c r="P23" s="2">
        <v>191500</v>
      </c>
      <c r="Q23" s="2">
        <v>191500</v>
      </c>
      <c r="R23" s="2"/>
      <c r="S23" s="2"/>
      <c r="T23" s="2"/>
      <c r="U23" s="2"/>
    </row>
    <row r="24" spans="1:52" ht="14.7" thickBot="1" x14ac:dyDescent="0.6">
      <c r="A24" s="14" t="s">
        <v>31</v>
      </c>
      <c r="B24" s="2">
        <f>B5</f>
        <v>13650.525000000001</v>
      </c>
      <c r="C24" s="2">
        <f>R5</f>
        <v>23563.40625</v>
      </c>
      <c r="D24" s="2">
        <f>AH5</f>
        <v>60485.55</v>
      </c>
      <c r="G24" s="1">
        <v>237951</v>
      </c>
      <c r="H24" s="1">
        <v>53249</v>
      </c>
      <c r="I24" s="5">
        <v>0.33</v>
      </c>
      <c r="J24" s="5"/>
      <c r="K24" s="5"/>
      <c r="L24" s="5"/>
      <c r="M24" s="5"/>
      <c r="O24" t="s">
        <v>23</v>
      </c>
      <c r="P24" s="2">
        <f>0.26*P23</f>
        <v>49790</v>
      </c>
      <c r="Q24" s="2">
        <f>0.26*Q23</f>
        <v>49790</v>
      </c>
      <c r="R24" s="2"/>
      <c r="S24" s="2"/>
      <c r="T24" s="2"/>
      <c r="U24" s="2"/>
    </row>
    <row r="25" spans="1:52" ht="14.7" thickBot="1" x14ac:dyDescent="0.6">
      <c r="A25" s="14" t="s">
        <v>32</v>
      </c>
      <c r="B25" s="2">
        <f>B13</f>
        <v>32754.673000000003</v>
      </c>
      <c r="C25" s="2">
        <f>R13</f>
        <v>66692.983437500006</v>
      </c>
      <c r="D25" s="2">
        <f>AH13</f>
        <v>176835.16619999998</v>
      </c>
      <c r="G25" s="1">
        <v>424951</v>
      </c>
      <c r="H25" s="1">
        <v>114959</v>
      </c>
      <c r="I25" s="5">
        <v>0.35</v>
      </c>
      <c r="J25" s="5"/>
      <c r="K25" s="5"/>
      <c r="L25" s="5"/>
      <c r="M25" s="5"/>
    </row>
    <row r="26" spans="1:52" ht="14.7" thickBot="1" x14ac:dyDescent="0.6">
      <c r="A26" s="14" t="s">
        <v>33</v>
      </c>
      <c r="B26" s="2">
        <f>C16</f>
        <v>32734</v>
      </c>
      <c r="C26" s="2">
        <f>S16</f>
        <v>74377.5</v>
      </c>
      <c r="D26" s="2">
        <f>AI16</f>
        <v>177778</v>
      </c>
      <c r="G26" s="1">
        <v>480051</v>
      </c>
      <c r="H26" s="1">
        <v>134244</v>
      </c>
      <c r="I26" s="12">
        <v>0.39600000000000002</v>
      </c>
      <c r="J26" s="12"/>
      <c r="K26" s="12"/>
      <c r="L26" s="12"/>
      <c r="M26" s="12"/>
    </row>
    <row r="27" spans="1:52" ht="14.7" thickBot="1" x14ac:dyDescent="0.6">
      <c r="A27" s="14" t="s">
        <v>34</v>
      </c>
      <c r="B27" s="2">
        <f>D14</f>
        <v>35880.800000000003</v>
      </c>
      <c r="C27" s="2">
        <f>T14</f>
        <v>64979</v>
      </c>
      <c r="D27" s="2">
        <f>AJ14</f>
        <v>178979</v>
      </c>
    </row>
    <row r="28" spans="1:52" ht="14.7" thickBot="1" x14ac:dyDescent="0.6">
      <c r="A28" s="14" t="s">
        <v>35</v>
      </c>
      <c r="B28" s="2">
        <f>E16</f>
        <v>23822.5</v>
      </c>
      <c r="C28" s="2">
        <f>U16</f>
        <v>65137.5</v>
      </c>
      <c r="D28" s="2">
        <f>AK16</f>
        <v>180970</v>
      </c>
      <c r="G28" t="s">
        <v>19</v>
      </c>
    </row>
    <row r="29" spans="1:52" ht="14.7" thickBot="1" x14ac:dyDescent="0.6">
      <c r="A29" s="14" t="s">
        <v>36</v>
      </c>
      <c r="B29" s="2">
        <f>B18</f>
        <v>-3126.1270000000004</v>
      </c>
      <c r="C29" s="3">
        <f>R18</f>
        <v>9240</v>
      </c>
      <c r="D29" s="2">
        <f>AH18</f>
        <v>-3192</v>
      </c>
      <c r="G29" s="1">
        <v>19050</v>
      </c>
      <c r="H29" s="1">
        <v>1905</v>
      </c>
      <c r="I29" s="5">
        <v>0.12</v>
      </c>
      <c r="J29" s="5"/>
      <c r="K29" s="5"/>
      <c r="L29" s="5"/>
      <c r="M29" s="5"/>
    </row>
    <row r="30" spans="1:52" x14ac:dyDescent="0.55000000000000004">
      <c r="G30" s="1">
        <v>77400</v>
      </c>
      <c r="H30" s="1">
        <v>8907</v>
      </c>
      <c r="I30" s="5">
        <v>0.22</v>
      </c>
      <c r="J30" s="5"/>
      <c r="K30" s="5"/>
      <c r="L30" s="5"/>
      <c r="M30" s="5"/>
    </row>
    <row r="31" spans="1:52" x14ac:dyDescent="0.55000000000000004">
      <c r="G31" s="1">
        <v>140000</v>
      </c>
      <c r="H31" s="1">
        <v>22679</v>
      </c>
      <c r="I31" s="5">
        <v>0.24</v>
      </c>
      <c r="J31" s="5"/>
      <c r="K31" s="5"/>
      <c r="L31" s="5"/>
      <c r="M31" s="5"/>
    </row>
    <row r="32" spans="1:52" x14ac:dyDescent="0.55000000000000004">
      <c r="G32" s="1">
        <v>320000</v>
      </c>
      <c r="H32" s="1">
        <v>65879</v>
      </c>
      <c r="I32" s="5">
        <v>0.32</v>
      </c>
      <c r="J32" s="5"/>
      <c r="K32" s="5"/>
      <c r="L32" s="5"/>
      <c r="M32" s="5"/>
    </row>
    <row r="33" spans="7:13" x14ac:dyDescent="0.55000000000000004">
      <c r="G33" s="1">
        <v>400000</v>
      </c>
      <c r="H33" s="1">
        <v>91479</v>
      </c>
      <c r="I33" s="5">
        <v>0.35</v>
      </c>
      <c r="J33" s="5"/>
      <c r="K33" s="5"/>
      <c r="L33" s="5"/>
      <c r="M33" s="5"/>
    </row>
    <row r="34" spans="7:13" x14ac:dyDescent="0.55000000000000004">
      <c r="G34" s="1">
        <v>1000000</v>
      </c>
      <c r="H34" s="1">
        <v>301479</v>
      </c>
      <c r="I34" s="12">
        <v>0.38600000000000001</v>
      </c>
      <c r="J34" s="12"/>
      <c r="K34" s="12"/>
      <c r="L34" s="12"/>
      <c r="M34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1885D-4953-4B61-9BF3-95026B52309E}">
  <dimension ref="A1:BA34"/>
  <sheetViews>
    <sheetView zoomScale="75" zoomScaleNormal="75" workbookViewId="0">
      <selection activeCell="Q20" sqref="Q20:Q24"/>
    </sheetView>
  </sheetViews>
  <sheetFormatPr defaultRowHeight="14.4" x14ac:dyDescent="0.55000000000000004"/>
  <cols>
    <col min="1" max="1" width="33.3125" customWidth="1"/>
    <col min="2" max="5" width="12.5234375" customWidth="1"/>
    <col min="6" max="7" width="11.20703125" bestFit="1" customWidth="1"/>
    <col min="8" max="8" width="10.20703125" bestFit="1" customWidth="1"/>
    <col min="9" max="9" width="11.20703125" bestFit="1" customWidth="1"/>
    <col min="10" max="13" width="11.20703125" customWidth="1"/>
    <col min="14" max="14" width="10.20703125" bestFit="1" customWidth="1"/>
    <col min="15" max="15" width="11.20703125" bestFit="1" customWidth="1"/>
    <col min="16" max="16" width="11.7890625" bestFit="1" customWidth="1"/>
    <col min="18" max="18" width="10.3125" bestFit="1" customWidth="1"/>
    <col min="22" max="22" width="11.7890625" bestFit="1" customWidth="1"/>
    <col min="23" max="23" width="11.20703125" bestFit="1" customWidth="1"/>
    <col min="26" max="26" width="11.15625" customWidth="1"/>
    <col min="27" max="27" width="11.20703125" bestFit="1" customWidth="1"/>
    <col min="28" max="28" width="9.62890625" customWidth="1"/>
    <col min="30" max="30" width="10.15625" customWidth="1"/>
    <col min="31" max="31" width="11.20703125" bestFit="1" customWidth="1"/>
    <col min="32" max="32" width="10.68359375" customWidth="1"/>
    <col min="34" max="34" width="10.1015625" customWidth="1"/>
    <col min="35" max="35" width="11.20703125" bestFit="1" customWidth="1"/>
    <col min="36" max="36" width="10.15625" customWidth="1"/>
    <col min="38" max="38" width="12.5234375" customWidth="1"/>
    <col min="40" max="40" width="9.89453125" customWidth="1"/>
    <col min="42" max="42" width="12" customWidth="1"/>
    <col min="43" max="43" width="11.578125" customWidth="1"/>
    <col min="44" max="44" width="12.47265625" customWidth="1"/>
    <col min="45" max="45" width="11.1015625" customWidth="1"/>
    <col min="46" max="46" width="11.7890625" customWidth="1"/>
    <col min="47" max="47" width="10.20703125" bestFit="1" customWidth="1"/>
    <col min="48" max="48" width="11.3125" customWidth="1"/>
    <col min="49" max="49" width="10.20703125" bestFit="1" customWidth="1"/>
    <col min="50" max="50" width="11.7890625" bestFit="1" customWidth="1"/>
    <col min="51" max="51" width="10.20703125" bestFit="1" customWidth="1"/>
    <col min="52" max="52" width="11.1015625" bestFit="1" customWidth="1"/>
    <col min="53" max="53" width="10.20703125" bestFit="1" customWidth="1"/>
  </cols>
  <sheetData>
    <row r="1" spans="1:53" x14ac:dyDescent="0.55000000000000004">
      <c r="A1" t="s">
        <v>13</v>
      </c>
    </row>
    <row r="2" spans="1:53" x14ac:dyDescent="0.55000000000000004">
      <c r="A2" t="s">
        <v>10</v>
      </c>
      <c r="B2" s="2">
        <v>225000</v>
      </c>
      <c r="F2" s="2">
        <v>250000</v>
      </c>
      <c r="J2" s="2">
        <v>262500</v>
      </c>
      <c r="N2" s="2">
        <v>300000</v>
      </c>
      <c r="R2" s="2">
        <v>362500</v>
      </c>
      <c r="V2" s="2">
        <f>N2+100000</f>
        <v>400000</v>
      </c>
      <c r="Z2" s="2">
        <f>V2+100000</f>
        <v>500000</v>
      </c>
      <c r="AD2" s="2">
        <f>Z2+100000</f>
        <v>600000</v>
      </c>
      <c r="AH2" s="2">
        <f>AD2+100000</f>
        <v>700000</v>
      </c>
      <c r="AL2" s="2">
        <v>1000000</v>
      </c>
      <c r="AP2" s="2">
        <v>2000000</v>
      </c>
      <c r="AT2" s="2">
        <v>5000000</v>
      </c>
      <c r="AX2" s="2">
        <v>10000000</v>
      </c>
    </row>
    <row r="3" spans="1:53" x14ac:dyDescent="0.55000000000000004">
      <c r="A3" t="s">
        <v>0</v>
      </c>
      <c r="B3" s="2">
        <f>0.1*B2</f>
        <v>22500</v>
      </c>
      <c r="F3" s="2">
        <f>0.1*F2</f>
        <v>25000</v>
      </c>
      <c r="J3" s="2">
        <f>0.1*J2</f>
        <v>26250</v>
      </c>
      <c r="N3" s="2">
        <f t="shared" ref="N3" si="0">0.1*N2</f>
        <v>30000</v>
      </c>
      <c r="R3" s="2">
        <f t="shared" ref="R3" si="1">0.1*R2</f>
        <v>36250</v>
      </c>
      <c r="V3" s="2">
        <v>40000</v>
      </c>
      <c r="Z3" s="2">
        <v>40000</v>
      </c>
      <c r="AD3" s="2">
        <v>40000</v>
      </c>
      <c r="AH3" s="2">
        <v>40000</v>
      </c>
      <c r="AL3" s="2">
        <v>40000</v>
      </c>
      <c r="AP3" s="2">
        <v>40000</v>
      </c>
      <c r="AT3" s="2">
        <v>40000</v>
      </c>
      <c r="AX3" s="2">
        <v>40000</v>
      </c>
    </row>
    <row r="4" spans="1:53" x14ac:dyDescent="0.55000000000000004">
      <c r="A4" t="s">
        <v>37</v>
      </c>
      <c r="B4" s="2">
        <f>0.0333*B2</f>
        <v>7492.5000000000009</v>
      </c>
      <c r="F4" s="2">
        <f>0.0333*F2</f>
        <v>8325</v>
      </c>
      <c r="J4" s="2">
        <f>0.0333*J2</f>
        <v>8741.25</v>
      </c>
      <c r="N4" s="2">
        <f>0.0333*N2</f>
        <v>9990.0000000000018</v>
      </c>
      <c r="R4" s="2">
        <f>0.0333*R2</f>
        <v>12071.250000000002</v>
      </c>
      <c r="V4" s="2">
        <f>0.0333*V2</f>
        <v>13320.000000000002</v>
      </c>
      <c r="Z4" s="2">
        <f>0.0333*Z2</f>
        <v>16650</v>
      </c>
      <c r="AD4" s="2">
        <f>0.0333*AD2</f>
        <v>19980.000000000004</v>
      </c>
      <c r="AH4" s="2">
        <f>0.0333*AH2</f>
        <v>23310.000000000004</v>
      </c>
      <c r="AL4" s="2">
        <f>0.0333*AL2</f>
        <v>33300</v>
      </c>
      <c r="AP4" s="2">
        <f>0.0333*AP2</f>
        <v>66600</v>
      </c>
      <c r="AT4" s="2">
        <f>0.0333*AT2</f>
        <v>166500.00000000003</v>
      </c>
      <c r="AX4" s="2">
        <f>0.0325*AX2</f>
        <v>325000</v>
      </c>
    </row>
    <row r="5" spans="1:53" ht="28.8" x14ac:dyDescent="0.55000000000000004">
      <c r="A5" s="4" t="s">
        <v>1</v>
      </c>
      <c r="B5" s="3"/>
      <c r="F5" s="3"/>
      <c r="J5" s="3"/>
      <c r="N5" s="3"/>
      <c r="R5" s="3"/>
      <c r="V5" s="3"/>
      <c r="Z5" s="3"/>
      <c r="AD5" s="3"/>
      <c r="AH5" s="3"/>
      <c r="AL5" s="3"/>
      <c r="AP5" s="3"/>
      <c r="AT5" s="2"/>
      <c r="AX5" s="2"/>
    </row>
    <row r="6" spans="1:53" s="4" customFormat="1" ht="27.6" customHeight="1" x14ac:dyDescent="0.55000000000000004">
      <c r="B6" s="6" t="s">
        <v>2</v>
      </c>
      <c r="C6" s="4" t="s">
        <v>3</v>
      </c>
      <c r="D6" s="6" t="s">
        <v>4</v>
      </c>
      <c r="E6" s="4" t="s">
        <v>5</v>
      </c>
      <c r="F6" s="6" t="s">
        <v>2</v>
      </c>
      <c r="G6" s="4" t="s">
        <v>3</v>
      </c>
      <c r="H6" s="6" t="s">
        <v>4</v>
      </c>
      <c r="I6" s="4" t="s">
        <v>5</v>
      </c>
      <c r="J6" s="6" t="s">
        <v>2</v>
      </c>
      <c r="K6" s="4" t="s">
        <v>3</v>
      </c>
      <c r="L6" s="6" t="s">
        <v>4</v>
      </c>
      <c r="M6" s="4" t="s">
        <v>5</v>
      </c>
      <c r="N6" s="6" t="s">
        <v>2</v>
      </c>
      <c r="O6" s="4" t="s">
        <v>3</v>
      </c>
      <c r="P6" s="6" t="s">
        <v>4</v>
      </c>
      <c r="Q6" s="4" t="s">
        <v>5</v>
      </c>
      <c r="R6" s="6" t="s">
        <v>2</v>
      </c>
      <c r="S6" s="4" t="s">
        <v>3</v>
      </c>
      <c r="T6" s="6" t="s">
        <v>4</v>
      </c>
      <c r="U6" s="4" t="s">
        <v>5</v>
      </c>
      <c r="V6" s="6" t="s">
        <v>2</v>
      </c>
      <c r="W6" s="4" t="s">
        <v>3</v>
      </c>
      <c r="X6" s="6" t="s">
        <v>4</v>
      </c>
      <c r="Y6" s="4" t="s">
        <v>5</v>
      </c>
      <c r="Z6" s="6" t="s">
        <v>2</v>
      </c>
      <c r="AA6" s="4" t="s">
        <v>3</v>
      </c>
      <c r="AB6" s="6" t="s">
        <v>4</v>
      </c>
      <c r="AC6" s="4" t="s">
        <v>5</v>
      </c>
      <c r="AD6" s="6" t="s">
        <v>2</v>
      </c>
      <c r="AE6" s="4" t="s">
        <v>3</v>
      </c>
      <c r="AF6" s="6" t="s">
        <v>4</v>
      </c>
      <c r="AG6" s="4" t="s">
        <v>5</v>
      </c>
      <c r="AH6" s="6" t="s">
        <v>2</v>
      </c>
      <c r="AI6" s="4" t="s">
        <v>3</v>
      </c>
      <c r="AJ6" s="6" t="s">
        <v>4</v>
      </c>
      <c r="AK6" s="4" t="s">
        <v>5</v>
      </c>
      <c r="AL6" s="6" t="s">
        <v>2</v>
      </c>
      <c r="AM6" s="4" t="s">
        <v>3</v>
      </c>
      <c r="AN6" s="6" t="s">
        <v>4</v>
      </c>
      <c r="AO6" s="4" t="s">
        <v>5</v>
      </c>
      <c r="AP6" s="6" t="s">
        <v>2</v>
      </c>
      <c r="AQ6" s="4" t="s">
        <v>3</v>
      </c>
      <c r="AR6" s="6" t="s">
        <v>4</v>
      </c>
      <c r="AS6" s="4" t="s">
        <v>5</v>
      </c>
      <c r="AT6" s="6" t="s">
        <v>2</v>
      </c>
      <c r="AU6" s="4" t="s">
        <v>3</v>
      </c>
      <c r="AV6" s="6" t="s">
        <v>4</v>
      </c>
      <c r="AW6" s="4" t="s">
        <v>5</v>
      </c>
      <c r="AX6" s="6" t="s">
        <v>2</v>
      </c>
      <c r="AY6" s="4" t="s">
        <v>3</v>
      </c>
      <c r="AZ6" s="6" t="s">
        <v>4</v>
      </c>
      <c r="BA6" s="4" t="s">
        <v>5</v>
      </c>
    </row>
    <row r="7" spans="1:53" x14ac:dyDescent="0.55000000000000004">
      <c r="A7" t="s">
        <v>6</v>
      </c>
      <c r="B7" s="7">
        <f>B2-B3-B4-B5</f>
        <v>195007.5</v>
      </c>
      <c r="D7" s="7">
        <f>B2-B3-B4</f>
        <v>195007.5</v>
      </c>
      <c r="F7" s="7">
        <f>F2-F3-F4-F5</f>
        <v>216675</v>
      </c>
      <c r="H7" s="7">
        <f>F2-F3-F4</f>
        <v>216675</v>
      </c>
      <c r="J7" s="7">
        <f>J2-J3-J4-J5</f>
        <v>227508.75</v>
      </c>
      <c r="L7" s="7">
        <f>J2-J3-J4</f>
        <v>227508.75</v>
      </c>
      <c r="N7" s="7">
        <f>N2-N3-N4-N5</f>
        <v>260010</v>
      </c>
      <c r="P7" s="7">
        <f>N2-N3-10000</f>
        <v>260000</v>
      </c>
      <c r="R7" s="7">
        <f>R2-R3-R4-R5</f>
        <v>314178.75</v>
      </c>
      <c r="T7" s="7">
        <f>R2-R3-10000</f>
        <v>316250</v>
      </c>
      <c r="V7" s="7">
        <f>V2-V3-V4-V5</f>
        <v>346680</v>
      </c>
      <c r="X7" s="7">
        <f>V2-V3-10000</f>
        <v>350000</v>
      </c>
      <c r="Z7" s="7">
        <f>Z2-Z3-Z4-Z5</f>
        <v>443350</v>
      </c>
      <c r="AB7" s="7">
        <f>Z2-Z3-10000</f>
        <v>450000</v>
      </c>
      <c r="AD7" s="7">
        <f>AD2-AD3-AD4-AD5</f>
        <v>540020</v>
      </c>
      <c r="AF7" s="7">
        <f>AD2-AD3-10000</f>
        <v>550000</v>
      </c>
      <c r="AH7" s="7">
        <f>AH2-AH3-AH4-AH5</f>
        <v>636690</v>
      </c>
      <c r="AJ7" s="7">
        <f>AH2-AH3-10000</f>
        <v>650000</v>
      </c>
      <c r="AL7" s="7">
        <f>AL2-AL3-AL4-AL5</f>
        <v>926700</v>
      </c>
      <c r="AN7" s="7">
        <f>AL2-AL3-10000</f>
        <v>950000</v>
      </c>
      <c r="AP7" s="7">
        <f>AP2-AP3-AP4-AP5</f>
        <v>1893400</v>
      </c>
      <c r="AR7" s="7">
        <f>AP2-AP3-10000</f>
        <v>1950000</v>
      </c>
      <c r="AT7" s="7">
        <f>AT2-AT3-AT4-AT5</f>
        <v>4793500</v>
      </c>
      <c r="AV7" s="7">
        <f>AT2-AT3-10000</f>
        <v>4950000</v>
      </c>
      <c r="AX7" s="7">
        <f>AX2-AX3-AX4-AX5</f>
        <v>9635000</v>
      </c>
      <c r="AZ7" s="7">
        <f>AX2-AX3-10000</f>
        <v>9950000</v>
      </c>
    </row>
    <row r="8" spans="1:53" x14ac:dyDescent="0.55000000000000004">
      <c r="A8" t="s">
        <v>7</v>
      </c>
      <c r="B8" s="8"/>
      <c r="C8" s="2">
        <f>B2-B3</f>
        <v>202500</v>
      </c>
      <c r="D8" s="8"/>
      <c r="E8" s="2">
        <f>B2-B3</f>
        <v>202500</v>
      </c>
      <c r="F8" s="8"/>
      <c r="G8" s="2">
        <f>F2-F3</f>
        <v>225000</v>
      </c>
      <c r="H8" s="8"/>
      <c r="I8" s="2">
        <f>F2-F3</f>
        <v>225000</v>
      </c>
      <c r="J8" s="8"/>
      <c r="K8" s="2">
        <f>J2-J3</f>
        <v>236250</v>
      </c>
      <c r="L8" s="8"/>
      <c r="M8" s="2">
        <f>J2-J3</f>
        <v>236250</v>
      </c>
      <c r="N8" s="8"/>
      <c r="O8" s="2">
        <f>N2-N3</f>
        <v>270000</v>
      </c>
      <c r="P8" s="8"/>
      <c r="Q8" s="2">
        <f>N2-N3</f>
        <v>270000</v>
      </c>
      <c r="R8" s="8"/>
      <c r="S8" s="2">
        <f>R2-R3</f>
        <v>326250</v>
      </c>
      <c r="T8" s="8"/>
      <c r="U8" s="2">
        <f>R2-R3</f>
        <v>326250</v>
      </c>
      <c r="V8" s="8"/>
      <c r="W8" s="2">
        <f>V2-V3</f>
        <v>360000</v>
      </c>
      <c r="X8" s="8"/>
      <c r="Y8" s="2">
        <f>V2-V3</f>
        <v>360000</v>
      </c>
      <c r="Z8" s="8"/>
      <c r="AA8" s="2">
        <f>Z2-Z3</f>
        <v>460000</v>
      </c>
      <c r="AB8" s="8"/>
      <c r="AC8" s="2">
        <f>Z2-Z3</f>
        <v>460000</v>
      </c>
      <c r="AD8" s="8"/>
      <c r="AE8" s="2">
        <f>AD2-AD3</f>
        <v>560000</v>
      </c>
      <c r="AF8" s="8"/>
      <c r="AG8" s="2">
        <f>AD2-AD3</f>
        <v>560000</v>
      </c>
      <c r="AH8" s="8"/>
      <c r="AI8" s="2">
        <f>AH2-AH3</f>
        <v>660000</v>
      </c>
      <c r="AJ8" s="8"/>
      <c r="AK8" s="2">
        <f>AH2-AH3</f>
        <v>660000</v>
      </c>
      <c r="AL8" s="8"/>
      <c r="AM8" s="2">
        <f>AL2-AL3</f>
        <v>960000</v>
      </c>
      <c r="AN8" s="8"/>
      <c r="AO8" s="2">
        <f>AL2-AL3</f>
        <v>960000</v>
      </c>
      <c r="AP8" s="8"/>
      <c r="AQ8" s="2">
        <f>AP2-AP3</f>
        <v>1960000</v>
      </c>
      <c r="AR8" s="8"/>
      <c r="AS8" s="2">
        <f>AP2-AP3</f>
        <v>1960000</v>
      </c>
      <c r="AT8" s="8"/>
      <c r="AU8" s="2">
        <f>AT2-AT3</f>
        <v>4960000</v>
      </c>
      <c r="AV8" s="8"/>
      <c r="AW8" s="2">
        <f>AT2-AT3</f>
        <v>4960000</v>
      </c>
      <c r="AX8" s="8"/>
      <c r="AY8" s="2">
        <f>AX2-AX3</f>
        <v>9960000</v>
      </c>
      <c r="AZ8" s="8"/>
      <c r="BA8" s="2">
        <f>AX2-AX3</f>
        <v>9960000</v>
      </c>
    </row>
    <row r="9" spans="1:53" x14ac:dyDescent="0.55000000000000004">
      <c r="A9" t="s">
        <v>8</v>
      </c>
      <c r="B9" s="7">
        <f>-16600</f>
        <v>-16600</v>
      </c>
      <c r="D9" s="8"/>
      <c r="F9" s="7">
        <f>-16600</f>
        <v>-16600</v>
      </c>
      <c r="H9" s="8"/>
      <c r="J9" s="7">
        <f>-16600</f>
        <v>-16600</v>
      </c>
      <c r="L9" s="8"/>
      <c r="N9" s="7">
        <f>-16600</f>
        <v>-16600</v>
      </c>
      <c r="P9" s="8"/>
      <c r="R9" s="7">
        <f>-16600</f>
        <v>-16600</v>
      </c>
      <c r="T9" s="8"/>
      <c r="V9" s="7">
        <f>-16600</f>
        <v>-16600</v>
      </c>
      <c r="X9" s="8"/>
      <c r="Z9" s="7">
        <f>-16600</f>
        <v>-16600</v>
      </c>
      <c r="AB9" s="8"/>
      <c r="AD9" s="7">
        <f>-16600</f>
        <v>-16600</v>
      </c>
      <c r="AF9" s="8"/>
      <c r="AH9" s="7">
        <f>-16600</f>
        <v>-16600</v>
      </c>
      <c r="AJ9" s="8"/>
      <c r="AL9" s="7">
        <f>-16600</f>
        <v>-16600</v>
      </c>
      <c r="AN9" s="8"/>
      <c r="AP9" s="7">
        <f>-16600</f>
        <v>-16600</v>
      </c>
      <c r="AR9" s="8"/>
      <c r="AT9" s="7">
        <f>-16600</f>
        <v>-16600</v>
      </c>
      <c r="AV9" s="8"/>
      <c r="AX9" s="7">
        <f>-16600</f>
        <v>-16600</v>
      </c>
      <c r="AZ9" s="8"/>
    </row>
    <row r="10" spans="1:53" x14ac:dyDescent="0.55000000000000004">
      <c r="A10" t="s">
        <v>9</v>
      </c>
      <c r="B10" s="7"/>
      <c r="C10" s="2"/>
      <c r="D10" s="7"/>
      <c r="E10" s="2"/>
      <c r="F10" s="7"/>
      <c r="G10" s="2"/>
      <c r="H10" s="7"/>
      <c r="I10" s="2"/>
      <c r="J10" s="7"/>
      <c r="K10" s="2"/>
      <c r="L10" s="7"/>
      <c r="M10" s="2"/>
      <c r="N10" s="7">
        <f>(N2-320000)*0.03</f>
        <v>-600</v>
      </c>
      <c r="O10" s="2"/>
      <c r="P10" s="7"/>
      <c r="Q10" s="2"/>
      <c r="R10" s="7">
        <f>(R2-320000)*0.03</f>
        <v>1275</v>
      </c>
      <c r="S10" s="2"/>
      <c r="T10" s="7"/>
      <c r="U10" s="2"/>
      <c r="V10" s="7">
        <f>(V2-320000)*0.03</f>
        <v>2400</v>
      </c>
      <c r="W10" s="2"/>
      <c r="X10" s="7"/>
      <c r="Y10" s="2"/>
      <c r="Z10" s="7">
        <f>(Z2-320000)*0.03</f>
        <v>5400</v>
      </c>
      <c r="AA10" s="2"/>
      <c r="AB10" s="7"/>
      <c r="AC10" s="2"/>
      <c r="AD10" s="7">
        <f>(AD2-320000)*0.03</f>
        <v>8400</v>
      </c>
      <c r="AE10" s="2"/>
      <c r="AF10" s="7"/>
      <c r="AG10" s="2"/>
      <c r="AH10" s="7">
        <f>(AH2-320000)*0.03</f>
        <v>11400</v>
      </c>
      <c r="AJ10" s="8"/>
      <c r="AL10" s="7">
        <f>(AL2-320000)*0.03</f>
        <v>20400</v>
      </c>
      <c r="AN10" s="8"/>
      <c r="AP10" s="7">
        <f>(AP2-320000)*0.03</f>
        <v>50400</v>
      </c>
      <c r="AR10" s="8"/>
      <c r="AT10" s="7">
        <f>(AT2-320000)*0.03</f>
        <v>140400</v>
      </c>
      <c r="AV10" s="8"/>
      <c r="AX10" s="7">
        <f>(AX2-320000)*0.03</f>
        <v>290400</v>
      </c>
      <c r="AZ10" s="8"/>
    </row>
    <row r="11" spans="1:53" x14ac:dyDescent="0.55000000000000004">
      <c r="A11" t="s">
        <v>11</v>
      </c>
      <c r="B11" s="8"/>
      <c r="D11" s="8"/>
      <c r="F11" s="8"/>
      <c r="H11" s="8"/>
      <c r="J11" s="8"/>
      <c r="L11" s="8"/>
      <c r="N11" s="7">
        <f>((N2-320000)/2500)*50*4</f>
        <v>-1600</v>
      </c>
      <c r="O11" s="2"/>
      <c r="P11" s="7"/>
      <c r="Q11" s="2"/>
      <c r="R11" s="7">
        <f>((R2-320000)/2500)*50*4</f>
        <v>3400</v>
      </c>
      <c r="S11" s="2"/>
      <c r="T11" s="7"/>
      <c r="U11" s="2"/>
      <c r="V11" s="7">
        <f>((V2-320000)/2500)*50*4</f>
        <v>6400</v>
      </c>
      <c r="X11" s="8"/>
      <c r="Z11" s="7">
        <f>Z9*-1</f>
        <v>16600</v>
      </c>
      <c r="AB11" s="8"/>
      <c r="AD11" s="7">
        <f>AD9*-1</f>
        <v>16600</v>
      </c>
      <c r="AF11" s="8"/>
      <c r="AH11" s="7">
        <f>AH9*-1</f>
        <v>16600</v>
      </c>
      <c r="AJ11" s="8"/>
      <c r="AL11" s="7">
        <f>AL9*-1</f>
        <v>16600</v>
      </c>
      <c r="AN11" s="8"/>
      <c r="AP11" s="7">
        <f>AP9*-1</f>
        <v>16600</v>
      </c>
      <c r="AR11" s="8"/>
      <c r="AT11" s="7">
        <f>AT9*-1</f>
        <v>16600</v>
      </c>
      <c r="AV11" s="8"/>
      <c r="AX11" s="7">
        <f>AX9*-1</f>
        <v>16600</v>
      </c>
      <c r="AZ11" s="8"/>
    </row>
    <row r="12" spans="1:53" ht="27.6" customHeight="1" x14ac:dyDescent="0.55000000000000004">
      <c r="A12" s="4" t="s">
        <v>12</v>
      </c>
      <c r="B12" s="7">
        <f>B7+B9+B10+B11</f>
        <v>178407.5</v>
      </c>
      <c r="D12" s="7">
        <f>D7</f>
        <v>195007.5</v>
      </c>
      <c r="F12" s="7">
        <f>F7+F9+F10+F11</f>
        <v>200075</v>
      </c>
      <c r="H12" s="7">
        <f>H7</f>
        <v>216675</v>
      </c>
      <c r="J12" s="7">
        <f>J7+J9+J10+J11</f>
        <v>210908.75</v>
      </c>
      <c r="L12" s="7">
        <f>L7</f>
        <v>227508.75</v>
      </c>
      <c r="N12" s="7">
        <f>N7+N9+N10+N11</f>
        <v>241210</v>
      </c>
      <c r="P12" s="7">
        <f>P7</f>
        <v>260000</v>
      </c>
      <c r="R12" s="7">
        <f>R7+R9+R10+R11</f>
        <v>302253.75</v>
      </c>
      <c r="T12" s="7">
        <f>T7</f>
        <v>316250</v>
      </c>
      <c r="V12" s="7">
        <f>V7+V9+V10+V11</f>
        <v>338880</v>
      </c>
      <c r="X12" s="7">
        <f>X7</f>
        <v>350000</v>
      </c>
      <c r="Z12" s="7">
        <f>Z7+Z9+Z10+Z11</f>
        <v>448750</v>
      </c>
      <c r="AB12" s="7">
        <f>AB7</f>
        <v>450000</v>
      </c>
      <c r="AD12" s="7">
        <f>AD7+AD9+AD10+AD11</f>
        <v>548420</v>
      </c>
      <c r="AF12" s="7">
        <f>AF7</f>
        <v>550000</v>
      </c>
      <c r="AH12" s="7">
        <f>AH7+AH9+AH10+AH11</f>
        <v>648090</v>
      </c>
      <c r="AJ12" s="7">
        <f>AJ7</f>
        <v>650000</v>
      </c>
      <c r="AL12" s="7">
        <f>AL7+AL9+AL10+AL11</f>
        <v>947100</v>
      </c>
      <c r="AN12" s="7">
        <f>AN7</f>
        <v>950000</v>
      </c>
      <c r="AP12" s="7">
        <f>AP7+AP9+AP10+AP11</f>
        <v>1943800</v>
      </c>
      <c r="AR12" s="7">
        <f>AR7</f>
        <v>1950000</v>
      </c>
      <c r="AT12" s="7">
        <f>AT7+AT9+AT10+AT11</f>
        <v>4933900</v>
      </c>
      <c r="AV12" s="7">
        <f>AV7</f>
        <v>4950000</v>
      </c>
      <c r="AX12" s="7">
        <f>AX7+AX9+AX10+AX11</f>
        <v>9925400</v>
      </c>
      <c r="AZ12" s="7">
        <f>AZ7</f>
        <v>9950000</v>
      </c>
    </row>
    <row r="13" spans="1:53" x14ac:dyDescent="0.55000000000000004">
      <c r="A13" t="s">
        <v>16</v>
      </c>
      <c r="B13" s="9">
        <f>$H23+((B12-$G23)*$I23)</f>
        <v>36576.82</v>
      </c>
      <c r="D13" s="8"/>
      <c r="F13" s="9">
        <f>$H23+((F12-$G23)*$I23)</f>
        <v>42643.72</v>
      </c>
      <c r="H13" s="8"/>
      <c r="J13" s="9">
        <f>$H23+((J12-$G23)*$I23)</f>
        <v>45677.17</v>
      </c>
      <c r="L13" s="8"/>
      <c r="N13" s="9">
        <f>$H24+((N12-$G24)*$I24)</f>
        <v>54324.47</v>
      </c>
      <c r="P13" s="8"/>
      <c r="R13" s="9">
        <f>$H24+((R12-$G24)*$I24)</f>
        <v>74468.907500000001</v>
      </c>
      <c r="T13" s="8"/>
      <c r="V13" s="9">
        <f>$H24+((V12-$G24)*$I24)</f>
        <v>86555.57</v>
      </c>
      <c r="X13" s="8"/>
      <c r="Z13" s="9">
        <f>$H25+((Z12-$G25)*$I25)</f>
        <v>123288.65</v>
      </c>
      <c r="AB13" s="8"/>
      <c r="AD13" s="9">
        <f>$H26+((AD12-$G26)*$I26)</f>
        <v>161318.12400000001</v>
      </c>
      <c r="AF13" s="8"/>
      <c r="AH13" s="9">
        <f>$H26+((AH12-$G26)*$I26)</f>
        <v>200787.44400000002</v>
      </c>
      <c r="AJ13" s="8"/>
      <c r="AL13" s="9">
        <f>$H26+((AL12-$G26)*$I26)</f>
        <v>319195.40399999998</v>
      </c>
      <c r="AN13" s="8"/>
      <c r="AP13" s="9">
        <f>$H26+((AP12-$G26)*$I26)</f>
        <v>713888.60400000005</v>
      </c>
      <c r="AR13" s="8"/>
      <c r="AT13" s="9">
        <f>$H26+((AT12-$G26)*$I26)</f>
        <v>1897968.2040000001</v>
      </c>
      <c r="AV13" s="8"/>
      <c r="AX13" s="9">
        <f>$H26+((AX12-$G26)*$I26)</f>
        <v>3874602.2040000004</v>
      </c>
      <c r="AZ13" s="8"/>
    </row>
    <row r="14" spans="1:53" x14ac:dyDescent="0.55000000000000004">
      <c r="A14" t="s">
        <v>14</v>
      </c>
      <c r="B14" s="8"/>
      <c r="C14">
        <f>$P21-((C8-$P22)*0.25)</f>
        <v>76600</v>
      </c>
      <c r="D14" s="9">
        <f>$H31+((D12-$G31)*$I31)</f>
        <v>35880.800000000003</v>
      </c>
      <c r="E14">
        <f>$Q21-((E8-$Q22)*0.25)</f>
        <v>110875</v>
      </c>
      <c r="F14" s="8"/>
      <c r="G14">
        <f>$P21-((G8-$P22)*0.25)</f>
        <v>70975</v>
      </c>
      <c r="H14" s="9">
        <f>$H31+((H12-$G31)*$I31)</f>
        <v>41081</v>
      </c>
      <c r="I14">
        <f>$Q21-((I8-$Q22)*0.25)</f>
        <v>105250</v>
      </c>
      <c r="J14" s="8"/>
      <c r="K14">
        <f>$P21-((K8-$P22)*0.25)</f>
        <v>68162.5</v>
      </c>
      <c r="L14" s="9">
        <f>$H31+((L12-$G31)*$I31)</f>
        <v>43681.1</v>
      </c>
      <c r="M14">
        <f>$Q21-((M8-$Q22)*0.25)</f>
        <v>102437.5</v>
      </c>
      <c r="N14" s="8"/>
      <c r="O14">
        <f>$P21-((O8-$P22)*0.25)</f>
        <v>59725</v>
      </c>
      <c r="P14" s="9">
        <f>$H31+((P12-$G31)*$I31)</f>
        <v>51479</v>
      </c>
      <c r="Q14">
        <f>$Q21-((Q8-$Q22)*0.25)</f>
        <v>94000</v>
      </c>
      <c r="R14" s="8"/>
      <c r="S14">
        <f>$P21-((S8-$P22)*0.25)</f>
        <v>45662.5</v>
      </c>
      <c r="T14" s="9">
        <f>$H31+((T12-$G31)*$I31)</f>
        <v>64979</v>
      </c>
      <c r="U14">
        <f>$Q21-((U8-$Q22)*0.25)</f>
        <v>79937.5</v>
      </c>
      <c r="V14" s="8"/>
      <c r="W14">
        <f>$P21-((W8-$P22)*0.25)</f>
        <v>37225</v>
      </c>
      <c r="X14" s="9">
        <f>$H32+((X12-$G32)*$I32)</f>
        <v>75479</v>
      </c>
      <c r="Y14">
        <f>$Q21-((Y8-$Q22)*0.25)</f>
        <v>71500</v>
      </c>
      <c r="Z14" s="8"/>
      <c r="AA14">
        <v>0</v>
      </c>
      <c r="AB14" s="9">
        <f>$H33+((AB12-$G33)*$I33)</f>
        <v>108979</v>
      </c>
      <c r="AC14">
        <f>$Q21-((AC8-$Q22)*0.25)</f>
        <v>46500</v>
      </c>
      <c r="AD14" s="8"/>
      <c r="AE14">
        <v>0</v>
      </c>
      <c r="AF14" s="9">
        <f>$H33+((AF12-$G33)*$I33)</f>
        <v>143979</v>
      </c>
      <c r="AG14">
        <f>$Q21-((AG8-$Q22)*0.25)</f>
        <v>21500</v>
      </c>
      <c r="AH14" s="8"/>
      <c r="AI14">
        <v>0</v>
      </c>
      <c r="AJ14" s="9">
        <f>$H33+((AJ12-$G33)*$I33)</f>
        <v>178979</v>
      </c>
      <c r="AK14">
        <v>0</v>
      </c>
      <c r="AL14" s="8"/>
      <c r="AM14">
        <v>0</v>
      </c>
      <c r="AN14" s="9">
        <f>$H33+((AN12-$G33)*$I33)</f>
        <v>283979</v>
      </c>
      <c r="AO14">
        <v>0</v>
      </c>
      <c r="AP14" s="8"/>
      <c r="AQ14">
        <v>0</v>
      </c>
      <c r="AR14" s="9">
        <f>$H34+((AR12-$G34)*$I34)</f>
        <v>668179</v>
      </c>
      <c r="AS14">
        <v>0</v>
      </c>
      <c r="AT14" s="8"/>
      <c r="AU14">
        <v>0</v>
      </c>
      <c r="AV14" s="9">
        <f>$H34+((AV12-$G34)*$I34)</f>
        <v>1826179</v>
      </c>
      <c r="AW14">
        <v>0</v>
      </c>
      <c r="AX14" s="8"/>
      <c r="AY14">
        <v>0</v>
      </c>
      <c r="AZ14" s="9">
        <f>$H34+((AZ12-$G34)*$I34)</f>
        <v>3756179</v>
      </c>
      <c r="BA14">
        <v>0</v>
      </c>
    </row>
    <row r="15" spans="1:53" ht="28.5" customHeight="1" x14ac:dyDescent="0.55000000000000004">
      <c r="A15" s="4" t="s">
        <v>15</v>
      </c>
      <c r="B15" s="8"/>
      <c r="C15" s="2">
        <f>C8-C14</f>
        <v>125900</v>
      </c>
      <c r="D15" s="8"/>
      <c r="E15" s="2">
        <f>E8-E14</f>
        <v>91625</v>
      </c>
      <c r="F15" s="8"/>
      <c r="G15" s="2">
        <f>G8-G14</f>
        <v>154025</v>
      </c>
      <c r="H15" s="8"/>
      <c r="I15" s="2">
        <f>I8-I14</f>
        <v>119750</v>
      </c>
      <c r="J15" s="8"/>
      <c r="K15" s="2">
        <f>K8-K14</f>
        <v>168087.5</v>
      </c>
      <c r="L15" s="8"/>
      <c r="M15" s="2">
        <f>M8-M14</f>
        <v>133812.5</v>
      </c>
      <c r="N15" s="8"/>
      <c r="O15" s="2">
        <f>O8-O14-N10</f>
        <v>210875</v>
      </c>
      <c r="P15" s="8"/>
      <c r="Q15" s="2">
        <f>Q8-Q14</f>
        <v>176000</v>
      </c>
      <c r="R15" s="8"/>
      <c r="S15" s="2">
        <f>S8-S14-R10</f>
        <v>279312.5</v>
      </c>
      <c r="T15" s="8"/>
      <c r="U15" s="2">
        <f>U8-U14</f>
        <v>246312.5</v>
      </c>
      <c r="V15" s="8"/>
      <c r="W15" s="2">
        <f>W8-W14-V10</f>
        <v>320375</v>
      </c>
      <c r="X15" s="8"/>
      <c r="Y15" s="2">
        <f>Y8-Y14</f>
        <v>288500</v>
      </c>
      <c r="Z15" s="8"/>
      <c r="AA15" s="2">
        <f>AA8-AA14-Z10</f>
        <v>454600</v>
      </c>
      <c r="AB15" s="8"/>
      <c r="AC15" s="2">
        <f>AC8-AC14</f>
        <v>413500</v>
      </c>
      <c r="AD15" s="8"/>
      <c r="AE15" s="2">
        <f>AE8-AE14-AD10</f>
        <v>551600</v>
      </c>
      <c r="AF15" s="8"/>
      <c r="AG15" s="2">
        <f>AG8-AG14</f>
        <v>538500</v>
      </c>
      <c r="AH15" s="8"/>
      <c r="AI15" s="2">
        <f>AI8-AI14-AH10</f>
        <v>648600</v>
      </c>
      <c r="AJ15" s="8"/>
      <c r="AK15" s="2">
        <f>AK8-AK14</f>
        <v>660000</v>
      </c>
      <c r="AL15" s="8"/>
      <c r="AM15" s="2">
        <f>AM8-AM14-AL10</f>
        <v>939600</v>
      </c>
      <c r="AN15" s="8"/>
      <c r="AO15" s="2">
        <f>AO8-AO14</f>
        <v>960000</v>
      </c>
      <c r="AP15" s="8"/>
      <c r="AQ15" s="2">
        <f>AQ8-AQ14-AP10</f>
        <v>1909600</v>
      </c>
      <c r="AR15" s="8"/>
      <c r="AS15" s="2">
        <f>AS8-AS14</f>
        <v>1960000</v>
      </c>
      <c r="AT15" s="8"/>
      <c r="AU15" s="2">
        <f>AU8-AU14-AT10</f>
        <v>4819600</v>
      </c>
      <c r="AV15" s="8"/>
      <c r="AW15" s="2">
        <f>AW8-AW14</f>
        <v>4960000</v>
      </c>
      <c r="AX15" s="8"/>
      <c r="AY15" s="2">
        <f>AY8-AY14-AX10</f>
        <v>9669600</v>
      </c>
      <c r="AZ15" s="8"/>
      <c r="BA15" s="2">
        <f>BA8-BA14</f>
        <v>9960000</v>
      </c>
    </row>
    <row r="16" spans="1:53" x14ac:dyDescent="0.55000000000000004">
      <c r="A16" t="s">
        <v>17</v>
      </c>
      <c r="B16" s="8"/>
      <c r="C16" s="11">
        <f>0.26*C15</f>
        <v>32734</v>
      </c>
      <c r="D16" s="8"/>
      <c r="E16" s="11">
        <f>0.26*E15</f>
        <v>23822.5</v>
      </c>
      <c r="F16" s="8"/>
      <c r="G16" s="10">
        <f>0.26*G15</f>
        <v>40046.5</v>
      </c>
      <c r="H16" s="8"/>
      <c r="I16" s="11">
        <f>0.26*I15</f>
        <v>31135</v>
      </c>
      <c r="J16" s="8"/>
      <c r="K16" s="10">
        <f>0.26*K15</f>
        <v>43702.75</v>
      </c>
      <c r="L16" s="8"/>
      <c r="M16" s="11">
        <f>0.26*M15</f>
        <v>34791.25</v>
      </c>
      <c r="N16" s="8"/>
      <c r="O16" s="11">
        <f>$P24+((O15-$P23)*0.28)</f>
        <v>55215</v>
      </c>
      <c r="P16" s="7"/>
      <c r="Q16" s="11">
        <f>$P24+((Q15-$P23)*0.28)</f>
        <v>45450</v>
      </c>
      <c r="R16" s="8"/>
      <c r="S16" s="11">
        <f>$P24+((S15-$P23)*0.28)</f>
        <v>74377.5</v>
      </c>
      <c r="T16" s="7"/>
      <c r="U16" s="11">
        <f>$P24+((U15-$P23)*0.28)</f>
        <v>65137.5</v>
      </c>
      <c r="V16" s="7"/>
      <c r="W16" s="11">
        <f>$P24+((W15-$P23)*0.28)</f>
        <v>85875</v>
      </c>
      <c r="X16" s="7"/>
      <c r="Y16" s="11">
        <f>$P24+((Y15-$P23)*0.28)</f>
        <v>76950</v>
      </c>
      <c r="Z16" s="7"/>
      <c r="AA16" s="11">
        <f>$P24+((AA15-$P23)*0.28)</f>
        <v>123458</v>
      </c>
      <c r="AB16" s="7"/>
      <c r="AC16" s="11">
        <f>$P24+((AC15-$P23)*0.28)</f>
        <v>111950</v>
      </c>
      <c r="AD16" s="7"/>
      <c r="AE16" s="11">
        <f>$P24+((AE15-$P23)*0.28)</f>
        <v>150618</v>
      </c>
      <c r="AF16" s="7"/>
      <c r="AG16" s="11">
        <f>$P24+((AG15-$P23)*0.28)</f>
        <v>146950</v>
      </c>
      <c r="AH16" s="7"/>
      <c r="AI16" s="11">
        <f>$P24+((AI15-$P23)*0.28)</f>
        <v>177778</v>
      </c>
      <c r="AJ16" s="7"/>
      <c r="AK16" s="11">
        <f>$P24+((AK15-$P23)*0.28)</f>
        <v>180970</v>
      </c>
      <c r="AL16" s="7"/>
      <c r="AM16" s="11">
        <f>$P24+((AM15-$P23)*0.28)</f>
        <v>259258.00000000003</v>
      </c>
      <c r="AN16" s="7"/>
      <c r="AO16" s="11">
        <f>$P24+((AO15-$P23)*0.28)</f>
        <v>264970</v>
      </c>
      <c r="AP16" s="7"/>
      <c r="AQ16" s="11">
        <f>$P24+((AQ15-$P23)*0.28)</f>
        <v>530858</v>
      </c>
      <c r="AR16" s="7"/>
      <c r="AS16" s="11">
        <f>$P24+((AS15-$P23)*0.28)</f>
        <v>544970</v>
      </c>
      <c r="AT16" s="7"/>
      <c r="AU16" s="11">
        <f>$P24+((AU15-$P23)*0.28)</f>
        <v>1345658.0000000002</v>
      </c>
      <c r="AV16" s="7"/>
      <c r="AW16" s="11">
        <f>$P24+((AW15-$P23)*0.28)</f>
        <v>1384970.0000000002</v>
      </c>
      <c r="AX16" s="7"/>
      <c r="AY16" s="11">
        <f>$P24+((AY15-$P23)*0.28)</f>
        <v>2703658.0000000005</v>
      </c>
      <c r="AZ16" s="7"/>
      <c r="BA16" s="11">
        <f>$P24+((BA15-$P23)*0.28)</f>
        <v>2784970.0000000005</v>
      </c>
    </row>
    <row r="17" spans="1:52" ht="28.5" customHeight="1" x14ac:dyDescent="0.55000000000000004">
      <c r="A17" s="4" t="s">
        <v>26</v>
      </c>
      <c r="B17" s="7">
        <f>MAX(B13,C16)</f>
        <v>36576.82</v>
      </c>
      <c r="D17" s="8"/>
      <c r="F17" s="7">
        <f>MAX(F13,G16)</f>
        <v>42643.72</v>
      </c>
      <c r="H17" s="8"/>
      <c r="J17" s="7">
        <f>MAX(J13,K16)</f>
        <v>45677.17</v>
      </c>
      <c r="L17" s="8"/>
      <c r="N17" s="7">
        <f>MAX(N13,O16)</f>
        <v>55215</v>
      </c>
      <c r="P17" s="8"/>
      <c r="R17" s="7">
        <f>MAX(R13,S16)</f>
        <v>74468.907500000001</v>
      </c>
      <c r="T17" s="8"/>
      <c r="V17" s="7">
        <f>MAX(V13,W16)</f>
        <v>86555.57</v>
      </c>
      <c r="X17" s="8"/>
      <c r="Z17" s="7">
        <f>MAX(Z13,AA16)</f>
        <v>123458</v>
      </c>
      <c r="AB17" s="8"/>
      <c r="AD17" s="7">
        <f>MAX(AD13,AE16)</f>
        <v>161318.12400000001</v>
      </c>
      <c r="AF17" s="8"/>
      <c r="AH17" s="7">
        <f>MAX(AH13,AI16)</f>
        <v>200787.44400000002</v>
      </c>
      <c r="AJ17" s="8"/>
      <c r="AL17" s="7">
        <f>MAX(AL13,AM16)</f>
        <v>319195.40399999998</v>
      </c>
      <c r="AN17" s="8"/>
      <c r="AP17" s="7">
        <f>MAX(AP13,AQ16)</f>
        <v>713888.60400000005</v>
      </c>
      <c r="AR17" s="8"/>
      <c r="AT17" s="7">
        <f>MAX(AT13,AU16)</f>
        <v>1897968.2040000001</v>
      </c>
      <c r="AV17" s="8"/>
      <c r="AX17" s="7">
        <f>MAX(AX13,AY16)</f>
        <v>3874602.2040000004</v>
      </c>
      <c r="AZ17" s="8"/>
    </row>
    <row r="18" spans="1:52" x14ac:dyDescent="0.55000000000000004">
      <c r="A18" t="s">
        <v>18</v>
      </c>
      <c r="B18" s="3">
        <f>B17-MAX(D14,E16)</f>
        <v>696.0199999999968</v>
      </c>
      <c r="F18" s="3">
        <f>F17-MAX(H14,I16)</f>
        <v>1562.7200000000012</v>
      </c>
      <c r="J18" s="3">
        <f>J17-MAX(L14,M16)</f>
        <v>1996.0699999999997</v>
      </c>
      <c r="N18" s="3">
        <f>N17-MAX(P14,Q16)</f>
        <v>3736</v>
      </c>
      <c r="R18" s="3">
        <f>R17-MAX(T14,U16)</f>
        <v>9331.4075000000012</v>
      </c>
      <c r="V18" s="3">
        <f>V17-MAX(X14,Y16)</f>
        <v>9605.570000000007</v>
      </c>
      <c r="Z18" s="3">
        <f>Z17-MAX(AB14,AC16)</f>
        <v>11508</v>
      </c>
      <c r="AD18" s="3">
        <f>AD17-MAX(AF14,AG16)</f>
        <v>14368.124000000011</v>
      </c>
      <c r="AH18" s="3">
        <f>AH17-MAX(AJ14,AK16)</f>
        <v>19817.444000000018</v>
      </c>
      <c r="AL18" s="3">
        <f>AL17-MAX(AN14,AO16)</f>
        <v>35216.40399999998</v>
      </c>
      <c r="AP18" s="3">
        <f>AP17-MAX(AR14,AS16)</f>
        <v>45709.60400000005</v>
      </c>
      <c r="AT18" s="3">
        <f>AT17-MAX(AV14,AW16)</f>
        <v>71789.204000000143</v>
      </c>
      <c r="AX18" s="3">
        <f>AX17-MAX(AZ14,BA16)</f>
        <v>118423.20400000038</v>
      </c>
    </row>
    <row r="19" spans="1:52" x14ac:dyDescent="0.55000000000000004">
      <c r="A19" s="4" t="s">
        <v>27</v>
      </c>
      <c r="B19" s="4"/>
      <c r="C19" s="4"/>
      <c r="D19" s="4"/>
      <c r="E19" s="4"/>
      <c r="V19" s="2">
        <f>V17-X14</f>
        <v>11076.570000000007</v>
      </c>
      <c r="Z19" s="2">
        <f>Z17-AB14</f>
        <v>14479</v>
      </c>
      <c r="AD19" s="2">
        <f>AD17-AF14</f>
        <v>17339.124000000011</v>
      </c>
      <c r="AH19" s="2"/>
    </row>
    <row r="20" spans="1:52" ht="14.7" thickBot="1" x14ac:dyDescent="0.6">
      <c r="B20" t="s">
        <v>39</v>
      </c>
      <c r="G20" t="s">
        <v>38</v>
      </c>
      <c r="O20" t="s">
        <v>40</v>
      </c>
      <c r="P20" t="s">
        <v>24</v>
      </c>
      <c r="Q20" t="s">
        <v>25</v>
      </c>
    </row>
    <row r="21" spans="1:52" ht="14.7" thickBot="1" x14ac:dyDescent="0.6">
      <c r="A21" s="13" t="s">
        <v>28</v>
      </c>
      <c r="B21" s="2">
        <f>B2</f>
        <v>225000</v>
      </c>
      <c r="C21" s="2">
        <f>R2</f>
        <v>362500</v>
      </c>
      <c r="D21" s="2">
        <f>AH2</f>
        <v>700000</v>
      </c>
      <c r="G21" s="1">
        <v>19051</v>
      </c>
      <c r="H21" s="1">
        <v>1905</v>
      </c>
      <c r="I21" s="5">
        <v>0.15</v>
      </c>
      <c r="J21" s="5"/>
      <c r="K21" s="5"/>
      <c r="L21" s="5"/>
      <c r="M21" s="5"/>
      <c r="O21" t="s">
        <v>20</v>
      </c>
      <c r="P21" s="2">
        <v>86200</v>
      </c>
      <c r="Q21" s="2">
        <v>109400</v>
      </c>
      <c r="R21" s="2"/>
      <c r="S21" s="2"/>
      <c r="T21" s="2"/>
      <c r="U21" s="2"/>
    </row>
    <row r="22" spans="1:52" ht="14.7" thickBot="1" x14ac:dyDescent="0.6">
      <c r="A22" s="14" t="s">
        <v>29</v>
      </c>
      <c r="B22" s="2">
        <f>B3</f>
        <v>22500</v>
      </c>
      <c r="C22" s="2">
        <f>R3</f>
        <v>36250</v>
      </c>
      <c r="D22" s="2">
        <f>AH3</f>
        <v>40000</v>
      </c>
      <c r="G22" s="1">
        <v>77401</v>
      </c>
      <c r="H22" s="1">
        <v>10657.5</v>
      </c>
      <c r="I22" s="5">
        <v>0.25</v>
      </c>
      <c r="J22" s="5"/>
      <c r="K22" s="5"/>
      <c r="L22" s="5"/>
      <c r="M22" s="5"/>
      <c r="O22" t="s">
        <v>21</v>
      </c>
      <c r="P22" s="2">
        <v>164100</v>
      </c>
      <c r="Q22" s="2">
        <v>208400</v>
      </c>
      <c r="R22" s="2"/>
      <c r="S22" s="2"/>
      <c r="T22" s="2"/>
      <c r="U22" s="2"/>
    </row>
    <row r="23" spans="1:52" ht="14.7" thickBot="1" x14ac:dyDescent="0.6">
      <c r="A23" s="14" t="s">
        <v>30</v>
      </c>
      <c r="B23" s="2">
        <f>B4</f>
        <v>7492.5000000000009</v>
      </c>
      <c r="C23" s="2">
        <f>R4</f>
        <v>12071.250000000002</v>
      </c>
      <c r="D23" s="2">
        <f>AH4</f>
        <v>23310.000000000004</v>
      </c>
      <c r="G23" s="1">
        <v>156151</v>
      </c>
      <c r="H23" s="1">
        <v>30345</v>
      </c>
      <c r="I23" s="5">
        <v>0.28000000000000003</v>
      </c>
      <c r="J23" s="5"/>
      <c r="K23" s="5"/>
      <c r="L23" s="5"/>
      <c r="M23" s="5"/>
      <c r="O23" t="s">
        <v>22</v>
      </c>
      <c r="P23" s="2">
        <v>191500</v>
      </c>
      <c r="Q23" s="2">
        <v>191500</v>
      </c>
      <c r="R23" s="2"/>
      <c r="S23" s="2"/>
      <c r="T23" s="2"/>
      <c r="U23" s="2"/>
    </row>
    <row r="24" spans="1:52" ht="14.7" thickBot="1" x14ac:dyDescent="0.6">
      <c r="A24" s="14" t="s">
        <v>31</v>
      </c>
      <c r="B24" s="2">
        <f>B5</f>
        <v>0</v>
      </c>
      <c r="C24" s="2">
        <f>R5</f>
        <v>0</v>
      </c>
      <c r="D24" s="3">
        <f>AH5</f>
        <v>0</v>
      </c>
      <c r="G24" s="1">
        <v>237951</v>
      </c>
      <c r="H24" s="1">
        <v>53249</v>
      </c>
      <c r="I24" s="5">
        <v>0.33</v>
      </c>
      <c r="J24" s="5"/>
      <c r="K24" s="5"/>
      <c r="L24" s="5"/>
      <c r="M24" s="5"/>
      <c r="O24" t="s">
        <v>23</v>
      </c>
      <c r="P24" s="2">
        <f>0.26*P23</f>
        <v>49790</v>
      </c>
      <c r="Q24" s="2">
        <f>0.26*Q23</f>
        <v>49790</v>
      </c>
      <c r="R24" s="2"/>
      <c r="S24" s="2"/>
      <c r="T24" s="2"/>
      <c r="U24" s="2"/>
    </row>
    <row r="25" spans="1:52" ht="14.7" thickBot="1" x14ac:dyDescent="0.6">
      <c r="A25" s="14" t="s">
        <v>32</v>
      </c>
      <c r="B25" s="2">
        <f>B13</f>
        <v>36576.82</v>
      </c>
      <c r="C25" s="2">
        <f>R13</f>
        <v>74468.907500000001</v>
      </c>
      <c r="D25" s="2">
        <f>AH13</f>
        <v>200787.44400000002</v>
      </c>
      <c r="G25" s="1">
        <v>424951</v>
      </c>
      <c r="H25" s="1">
        <v>114959</v>
      </c>
      <c r="I25" s="5">
        <v>0.35</v>
      </c>
      <c r="J25" s="5"/>
      <c r="K25" s="5"/>
      <c r="L25" s="5"/>
      <c r="M25" s="5"/>
    </row>
    <row r="26" spans="1:52" ht="14.7" thickBot="1" x14ac:dyDescent="0.6">
      <c r="A26" s="14" t="s">
        <v>33</v>
      </c>
      <c r="B26" s="2">
        <f>C16</f>
        <v>32734</v>
      </c>
      <c r="C26" s="2">
        <f>S16</f>
        <v>74377.5</v>
      </c>
      <c r="D26" s="2">
        <f>AI16</f>
        <v>177778</v>
      </c>
      <c r="G26" s="1">
        <v>480051</v>
      </c>
      <c r="H26" s="1">
        <v>134244</v>
      </c>
      <c r="I26" s="12">
        <v>0.39600000000000002</v>
      </c>
      <c r="J26" s="12"/>
      <c r="K26" s="12"/>
      <c r="L26" s="12"/>
      <c r="M26" s="12"/>
    </row>
    <row r="27" spans="1:52" ht="14.7" thickBot="1" x14ac:dyDescent="0.6">
      <c r="A27" s="14" t="s">
        <v>34</v>
      </c>
      <c r="B27" s="2">
        <f>D14</f>
        <v>35880.800000000003</v>
      </c>
      <c r="C27" s="2">
        <f>T14</f>
        <v>64979</v>
      </c>
      <c r="D27" s="2">
        <f>AJ14</f>
        <v>178979</v>
      </c>
    </row>
    <row r="28" spans="1:52" ht="14.7" thickBot="1" x14ac:dyDescent="0.6">
      <c r="A28" s="14" t="s">
        <v>35</v>
      </c>
      <c r="B28" s="2">
        <f>E16</f>
        <v>23822.5</v>
      </c>
      <c r="C28" s="2">
        <f>U16</f>
        <v>65137.5</v>
      </c>
      <c r="D28" s="2">
        <f>AK16</f>
        <v>180970</v>
      </c>
      <c r="G28" t="s">
        <v>19</v>
      </c>
    </row>
    <row r="29" spans="1:52" ht="14.7" thickBot="1" x14ac:dyDescent="0.6">
      <c r="A29" s="14" t="s">
        <v>36</v>
      </c>
      <c r="B29" s="2">
        <f>B18</f>
        <v>696.0199999999968</v>
      </c>
      <c r="C29" s="2">
        <f>R18</f>
        <v>9331.4075000000012</v>
      </c>
      <c r="D29" s="2">
        <f>AH18</f>
        <v>19817.444000000018</v>
      </c>
      <c r="G29" s="1">
        <v>19050</v>
      </c>
      <c r="H29" s="1">
        <v>1905</v>
      </c>
      <c r="I29" s="5">
        <v>0.12</v>
      </c>
      <c r="J29" s="5"/>
      <c r="K29" s="5"/>
      <c r="L29" s="5"/>
      <c r="M29" s="5"/>
    </row>
    <row r="30" spans="1:52" x14ac:dyDescent="0.55000000000000004">
      <c r="G30" s="1">
        <v>77400</v>
      </c>
      <c r="H30" s="1">
        <v>8907</v>
      </c>
      <c r="I30" s="5">
        <v>0.22</v>
      </c>
      <c r="J30" s="5"/>
      <c r="K30" s="5"/>
      <c r="L30" s="5"/>
      <c r="M30" s="5"/>
    </row>
    <row r="31" spans="1:52" x14ac:dyDescent="0.55000000000000004">
      <c r="G31" s="1">
        <v>140000</v>
      </c>
      <c r="H31" s="1">
        <v>22679</v>
      </c>
      <c r="I31" s="5">
        <v>0.24</v>
      </c>
      <c r="J31" s="5"/>
      <c r="K31" s="5"/>
      <c r="L31" s="5"/>
      <c r="M31" s="5"/>
    </row>
    <row r="32" spans="1:52" x14ac:dyDescent="0.55000000000000004">
      <c r="G32" s="1">
        <v>320000</v>
      </c>
      <c r="H32" s="1">
        <v>65879</v>
      </c>
      <c r="I32" s="5">
        <v>0.32</v>
      </c>
      <c r="J32" s="5"/>
      <c r="K32" s="5"/>
      <c r="L32" s="5"/>
      <c r="M32" s="5"/>
    </row>
    <row r="33" spans="7:13" x14ac:dyDescent="0.55000000000000004">
      <c r="G33" s="1">
        <v>400000</v>
      </c>
      <c r="H33" s="1">
        <v>91479</v>
      </c>
      <c r="I33" s="5">
        <v>0.35</v>
      </c>
      <c r="J33" s="5"/>
      <c r="K33" s="5"/>
      <c r="L33" s="5"/>
      <c r="M33" s="5"/>
    </row>
    <row r="34" spans="7:13" x14ac:dyDescent="0.55000000000000004">
      <c r="G34" s="1">
        <v>1000000</v>
      </c>
      <c r="H34" s="1">
        <v>301479</v>
      </c>
      <c r="I34" s="12">
        <v>0.38600000000000001</v>
      </c>
      <c r="J34" s="12"/>
      <c r="K34" s="12"/>
      <c r="L34" s="12"/>
      <c r="M34" s="1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CDE25-75FE-4651-AA9D-A9FD12AE55E3}">
  <dimension ref="A1:BA34"/>
  <sheetViews>
    <sheetView tabSelected="1" zoomScale="75" zoomScaleNormal="75" workbookViewId="0">
      <selection activeCell="D24" sqref="D24"/>
    </sheetView>
  </sheetViews>
  <sheetFormatPr defaultRowHeight="14.4" x14ac:dyDescent="0.55000000000000004"/>
  <cols>
    <col min="1" max="1" width="33.3125" customWidth="1"/>
    <col min="2" max="5" width="12.5234375" customWidth="1"/>
    <col min="6" max="7" width="11.20703125" bestFit="1" customWidth="1"/>
    <col min="8" max="8" width="10.20703125" bestFit="1" customWidth="1"/>
    <col min="9" max="9" width="11.20703125" bestFit="1" customWidth="1"/>
    <col min="10" max="13" width="11.20703125" customWidth="1"/>
    <col min="14" max="14" width="10.20703125" bestFit="1" customWidth="1"/>
    <col min="15" max="15" width="11.20703125" bestFit="1" customWidth="1"/>
    <col min="16" max="16" width="11.7890625" bestFit="1" customWidth="1"/>
    <col min="18" max="18" width="10.3125" bestFit="1" customWidth="1"/>
    <col min="22" max="22" width="11.7890625" bestFit="1" customWidth="1"/>
    <col min="23" max="23" width="11.20703125" bestFit="1" customWidth="1"/>
    <col min="26" max="26" width="11.15625" customWidth="1"/>
    <col min="27" max="27" width="11.20703125" bestFit="1" customWidth="1"/>
    <col min="28" max="28" width="9.62890625" customWidth="1"/>
    <col min="30" max="30" width="10.15625" customWidth="1"/>
    <col min="31" max="31" width="11.20703125" bestFit="1" customWidth="1"/>
    <col min="32" max="32" width="10.68359375" customWidth="1"/>
    <col min="34" max="34" width="10.1015625" customWidth="1"/>
    <col min="35" max="35" width="11.20703125" bestFit="1" customWidth="1"/>
    <col min="36" max="36" width="10.15625" customWidth="1"/>
    <col min="38" max="38" width="12.5234375" customWidth="1"/>
    <col min="40" max="40" width="9.89453125" customWidth="1"/>
    <col min="42" max="42" width="12" customWidth="1"/>
    <col min="43" max="43" width="11.578125" customWidth="1"/>
    <col min="44" max="44" width="12.47265625" customWidth="1"/>
    <col min="45" max="45" width="11.1015625" customWidth="1"/>
    <col min="46" max="46" width="11.7890625" customWidth="1"/>
    <col min="47" max="47" width="10.20703125" bestFit="1" customWidth="1"/>
    <col min="48" max="48" width="11.3125" customWidth="1"/>
    <col min="49" max="49" width="10.20703125" bestFit="1" customWidth="1"/>
    <col min="50" max="50" width="11.7890625" bestFit="1" customWidth="1"/>
    <col min="51" max="51" width="10.20703125" bestFit="1" customWidth="1"/>
    <col min="52" max="52" width="11.1015625" bestFit="1" customWidth="1"/>
    <col min="53" max="53" width="10.20703125" bestFit="1" customWidth="1"/>
  </cols>
  <sheetData>
    <row r="1" spans="1:53" x14ac:dyDescent="0.55000000000000004">
      <c r="A1" t="s">
        <v>13</v>
      </c>
    </row>
    <row r="2" spans="1:53" x14ac:dyDescent="0.55000000000000004">
      <c r="A2" t="s">
        <v>10</v>
      </c>
      <c r="B2" s="2">
        <v>225000</v>
      </c>
      <c r="F2" s="2">
        <v>250000</v>
      </c>
      <c r="J2" s="2">
        <v>262500</v>
      </c>
      <c r="N2" s="2">
        <v>300000</v>
      </c>
      <c r="R2" s="2">
        <v>362500</v>
      </c>
      <c r="V2" s="2">
        <f>N2+100000</f>
        <v>400000</v>
      </c>
      <c r="Z2" s="2">
        <f>V2+100000</f>
        <v>500000</v>
      </c>
      <c r="AD2" s="2">
        <f>Z2+100000</f>
        <v>600000</v>
      </c>
      <c r="AH2" s="2">
        <f>AD2+100000</f>
        <v>700000</v>
      </c>
      <c r="AL2" s="2">
        <v>1000000</v>
      </c>
      <c r="AP2" s="2">
        <v>2000000</v>
      </c>
      <c r="AT2" s="2">
        <v>5000000</v>
      </c>
      <c r="AX2" s="2">
        <v>10000000</v>
      </c>
    </row>
    <row r="3" spans="1:53" x14ac:dyDescent="0.55000000000000004">
      <c r="A3" t="s">
        <v>0</v>
      </c>
      <c r="B3" s="2">
        <f>0.1*B2</f>
        <v>22500</v>
      </c>
      <c r="F3" s="2">
        <f>0.1*F2</f>
        <v>25000</v>
      </c>
      <c r="J3" s="2">
        <f>0.1*J2</f>
        <v>26250</v>
      </c>
      <c r="N3" s="2">
        <f t="shared" ref="N3" si="0">0.1*N2</f>
        <v>30000</v>
      </c>
      <c r="R3" s="2">
        <f t="shared" ref="R3" si="1">0.1*R2</f>
        <v>36250</v>
      </c>
      <c r="V3" s="2">
        <v>40000</v>
      </c>
      <c r="Z3" s="2">
        <v>40000</v>
      </c>
      <c r="AD3" s="2">
        <v>40000</v>
      </c>
      <c r="AH3" s="2">
        <v>40000</v>
      </c>
      <c r="AL3" s="2">
        <v>40000</v>
      </c>
      <c r="AP3" s="2">
        <v>40000</v>
      </c>
      <c r="AT3" s="2">
        <v>40000</v>
      </c>
      <c r="AX3" s="2">
        <v>40000</v>
      </c>
    </row>
    <row r="4" spans="1:53" x14ac:dyDescent="0.55000000000000004">
      <c r="A4" t="s">
        <v>37</v>
      </c>
      <c r="B4" s="2">
        <f>0.0333*B2</f>
        <v>7492.5000000000009</v>
      </c>
      <c r="F4" s="2">
        <f>0.0333*F2</f>
        <v>8325</v>
      </c>
      <c r="J4" s="2">
        <f>0.0333*J2</f>
        <v>8741.25</v>
      </c>
      <c r="N4" s="2">
        <f>0.0333*N2</f>
        <v>9990.0000000000018</v>
      </c>
      <c r="R4" s="2">
        <f>0.0333*R2</f>
        <v>12071.250000000002</v>
      </c>
      <c r="V4" s="2">
        <f>0.0333*V2</f>
        <v>13320.000000000002</v>
      </c>
      <c r="Z4" s="2">
        <f>0.0333*Z2</f>
        <v>16650</v>
      </c>
      <c r="AD4" s="2">
        <f>0.0333*AD2</f>
        <v>19980.000000000004</v>
      </c>
      <c r="AH4" s="2">
        <f>0.0333*AH2</f>
        <v>23310.000000000004</v>
      </c>
      <c r="AL4" s="2">
        <f>0.0333*AL2</f>
        <v>33300</v>
      </c>
      <c r="AP4" s="2">
        <f>0.0333*AP2</f>
        <v>66600</v>
      </c>
      <c r="AT4" s="2">
        <f>0.0333*AT2</f>
        <v>166500.00000000003</v>
      </c>
      <c r="AX4" s="2">
        <f>0.0325*AX2</f>
        <v>325000</v>
      </c>
    </row>
    <row r="5" spans="1:53" ht="28.8" x14ac:dyDescent="0.55000000000000004">
      <c r="A5" s="4" t="s">
        <v>1</v>
      </c>
      <c r="B5" s="3">
        <f>0.05*(B2-B3-B4)</f>
        <v>9750.375</v>
      </c>
      <c r="F5" s="3">
        <f>0.05*(F2-F3-F4)</f>
        <v>10833.75</v>
      </c>
      <c r="J5" s="3">
        <f>0.05*(J2-J3-J4)</f>
        <v>11375.4375</v>
      </c>
      <c r="N5" s="3">
        <f>0.05*(N2-N3-N4)</f>
        <v>13000.5</v>
      </c>
      <c r="R5" s="3">
        <f>0.055*(R2-R3-R4)</f>
        <v>17279.831249999999</v>
      </c>
      <c r="V5" s="3">
        <f>0.055*(V2-V3-V4)</f>
        <v>19067.400000000001</v>
      </c>
      <c r="Z5" s="3">
        <f>0.055*(Z2-Z3-Z4)</f>
        <v>24384.25</v>
      </c>
      <c r="AD5" s="3">
        <f>0.06*(AD2-AD3-AD4)</f>
        <v>32401.199999999997</v>
      </c>
      <c r="AH5" s="3">
        <f>0.06*(AH2-AH3-AH4)</f>
        <v>38201.4</v>
      </c>
      <c r="AL5" s="3">
        <f>0.06*(AL2-AL3-AL4)</f>
        <v>55602</v>
      </c>
      <c r="AP5" s="3">
        <f>0.06*(AP2-AP3-AP4)</f>
        <v>113604</v>
      </c>
      <c r="AT5" s="3">
        <f>0.06*(AT2-AT3-AT4)</f>
        <v>287610</v>
      </c>
      <c r="AX5" s="3">
        <f>0.06*(AX2-AX3-AX4)</f>
        <v>578100</v>
      </c>
    </row>
    <row r="6" spans="1:53" s="4" customFormat="1" ht="27.6" customHeight="1" x14ac:dyDescent="0.55000000000000004">
      <c r="B6" s="6" t="s">
        <v>2</v>
      </c>
      <c r="C6" s="4" t="s">
        <v>3</v>
      </c>
      <c r="D6" s="6" t="s">
        <v>4</v>
      </c>
      <c r="E6" s="4" t="s">
        <v>5</v>
      </c>
      <c r="F6" s="6" t="s">
        <v>2</v>
      </c>
      <c r="G6" s="4" t="s">
        <v>3</v>
      </c>
      <c r="H6" s="6" t="s">
        <v>4</v>
      </c>
      <c r="I6" s="4" t="s">
        <v>5</v>
      </c>
      <c r="J6" s="6" t="s">
        <v>2</v>
      </c>
      <c r="K6" s="4" t="s">
        <v>3</v>
      </c>
      <c r="L6" s="6" t="s">
        <v>4</v>
      </c>
      <c r="M6" s="4" t="s">
        <v>5</v>
      </c>
      <c r="N6" s="6" t="s">
        <v>2</v>
      </c>
      <c r="O6" s="4" t="s">
        <v>3</v>
      </c>
      <c r="P6" s="6" t="s">
        <v>4</v>
      </c>
      <c r="Q6" s="4" t="s">
        <v>5</v>
      </c>
      <c r="R6" s="6" t="s">
        <v>2</v>
      </c>
      <c r="S6" s="4" t="s">
        <v>3</v>
      </c>
      <c r="T6" s="6" t="s">
        <v>4</v>
      </c>
      <c r="U6" s="4" t="s">
        <v>5</v>
      </c>
      <c r="V6" s="6" t="s">
        <v>2</v>
      </c>
      <c r="W6" s="4" t="s">
        <v>3</v>
      </c>
      <c r="X6" s="6" t="s">
        <v>4</v>
      </c>
      <c r="Y6" s="4" t="s">
        <v>5</v>
      </c>
      <c r="Z6" s="6" t="s">
        <v>2</v>
      </c>
      <c r="AA6" s="4" t="s">
        <v>3</v>
      </c>
      <c r="AB6" s="6" t="s">
        <v>4</v>
      </c>
      <c r="AC6" s="4" t="s">
        <v>5</v>
      </c>
      <c r="AD6" s="6" t="s">
        <v>2</v>
      </c>
      <c r="AE6" s="4" t="s">
        <v>3</v>
      </c>
      <c r="AF6" s="6" t="s">
        <v>4</v>
      </c>
      <c r="AG6" s="4" t="s">
        <v>5</v>
      </c>
      <c r="AH6" s="6" t="s">
        <v>2</v>
      </c>
      <c r="AI6" s="4" t="s">
        <v>3</v>
      </c>
      <c r="AJ6" s="6" t="s">
        <v>4</v>
      </c>
      <c r="AK6" s="4" t="s">
        <v>5</v>
      </c>
      <c r="AL6" s="6" t="s">
        <v>2</v>
      </c>
      <c r="AM6" s="4" t="s">
        <v>3</v>
      </c>
      <c r="AN6" s="6" t="s">
        <v>4</v>
      </c>
      <c r="AO6" s="4" t="s">
        <v>5</v>
      </c>
      <c r="AP6" s="6" t="s">
        <v>2</v>
      </c>
      <c r="AQ6" s="4" t="s">
        <v>3</v>
      </c>
      <c r="AR6" s="6" t="s">
        <v>4</v>
      </c>
      <c r="AS6" s="4" t="s">
        <v>5</v>
      </c>
      <c r="AT6" s="6" t="s">
        <v>2</v>
      </c>
      <c r="AU6" s="4" t="s">
        <v>3</v>
      </c>
      <c r="AV6" s="6" t="s">
        <v>4</v>
      </c>
      <c r="AW6" s="4" t="s">
        <v>5</v>
      </c>
      <c r="AX6" s="6" t="s">
        <v>2</v>
      </c>
      <c r="AY6" s="4" t="s">
        <v>3</v>
      </c>
      <c r="AZ6" s="6" t="s">
        <v>4</v>
      </c>
      <c r="BA6" s="4" t="s">
        <v>5</v>
      </c>
    </row>
    <row r="7" spans="1:53" x14ac:dyDescent="0.55000000000000004">
      <c r="A7" t="s">
        <v>6</v>
      </c>
      <c r="B7" s="7">
        <f>B2-B3-B4-B5</f>
        <v>185257.125</v>
      </c>
      <c r="D7" s="7">
        <f>B2-B3-B4</f>
        <v>195007.5</v>
      </c>
      <c r="F7" s="7">
        <f>F2-F3-F4-F5</f>
        <v>205841.25</v>
      </c>
      <c r="H7" s="7">
        <f>F2-F3-F4</f>
        <v>216675</v>
      </c>
      <c r="J7" s="7">
        <f>J2-J3-J4-J5</f>
        <v>216133.3125</v>
      </c>
      <c r="L7" s="7">
        <f>J2-J3-J4</f>
        <v>227508.75</v>
      </c>
      <c r="N7" s="7">
        <f>N2-N3-N4-N5</f>
        <v>247009.5</v>
      </c>
      <c r="P7" s="7">
        <f>N2-N3-10000</f>
        <v>260000</v>
      </c>
      <c r="R7" s="7">
        <f>R2-R3-R4-R5</f>
        <v>296898.91875000001</v>
      </c>
      <c r="T7" s="7">
        <f>R2-R3-10000</f>
        <v>316250</v>
      </c>
      <c r="V7" s="7">
        <f>V2-V3-V4-V5</f>
        <v>327612.59999999998</v>
      </c>
      <c r="X7" s="7">
        <f>V2-V3-10000</f>
        <v>350000</v>
      </c>
      <c r="Z7" s="7">
        <f>Z2-Z3-Z4-Z5</f>
        <v>418965.75</v>
      </c>
      <c r="AB7" s="7">
        <f>Z2-Z3-10000</f>
        <v>450000</v>
      </c>
      <c r="AD7" s="7">
        <f>AD2-AD3-AD4-AD5</f>
        <v>507618.8</v>
      </c>
      <c r="AF7" s="7">
        <f>AD2-AD3-10000</f>
        <v>550000</v>
      </c>
      <c r="AH7" s="7">
        <f>AH2-AH3-AH4-AH5</f>
        <v>598488.6</v>
      </c>
      <c r="AJ7" s="7">
        <f>AH2-AH3-10000</f>
        <v>650000</v>
      </c>
      <c r="AL7" s="7">
        <f>AL2-AL3-AL4-AL5</f>
        <v>871098</v>
      </c>
      <c r="AN7" s="7">
        <f>AL2-AL3-10000</f>
        <v>950000</v>
      </c>
      <c r="AP7" s="7">
        <f>AP2-AP3-AP4-AP5</f>
        <v>1779796</v>
      </c>
      <c r="AR7" s="7">
        <f>AP2-AP3-10000</f>
        <v>1950000</v>
      </c>
      <c r="AT7" s="7">
        <f>AT2-AT3-AT4-AT5</f>
        <v>4505890</v>
      </c>
      <c r="AV7" s="7">
        <f>AT2-AT3-10000</f>
        <v>4950000</v>
      </c>
      <c r="AX7" s="7">
        <f>AX2-AX3-AX4-AX5</f>
        <v>9056900</v>
      </c>
      <c r="AZ7" s="7">
        <f>AX2-AX3-10000</f>
        <v>9950000</v>
      </c>
    </row>
    <row r="8" spans="1:53" x14ac:dyDescent="0.55000000000000004">
      <c r="A8" t="s">
        <v>7</v>
      </c>
      <c r="B8" s="8"/>
      <c r="C8" s="2">
        <f>B2-B3</f>
        <v>202500</v>
      </c>
      <c r="D8" s="8"/>
      <c r="E8" s="2">
        <f>B2-B3</f>
        <v>202500</v>
      </c>
      <c r="F8" s="8"/>
      <c r="G8" s="2">
        <f>F2-F3</f>
        <v>225000</v>
      </c>
      <c r="H8" s="8"/>
      <c r="I8" s="2">
        <f>F2-F3</f>
        <v>225000</v>
      </c>
      <c r="J8" s="8"/>
      <c r="K8" s="2">
        <f>J2-J3</f>
        <v>236250</v>
      </c>
      <c r="L8" s="8"/>
      <c r="M8" s="2">
        <f>J2-J3</f>
        <v>236250</v>
      </c>
      <c r="N8" s="8"/>
      <c r="O8" s="2">
        <f>N2-N3</f>
        <v>270000</v>
      </c>
      <c r="P8" s="8"/>
      <c r="Q8" s="2">
        <f>N2-N3</f>
        <v>270000</v>
      </c>
      <c r="R8" s="8"/>
      <c r="S8" s="2">
        <f>R2-R3</f>
        <v>326250</v>
      </c>
      <c r="T8" s="8"/>
      <c r="U8" s="2">
        <f>R2-R3</f>
        <v>326250</v>
      </c>
      <c r="V8" s="8"/>
      <c r="W8" s="2">
        <f>V2-V3</f>
        <v>360000</v>
      </c>
      <c r="X8" s="8"/>
      <c r="Y8" s="2">
        <f>V2-V3</f>
        <v>360000</v>
      </c>
      <c r="Z8" s="8"/>
      <c r="AA8" s="2">
        <f>Z2-Z3</f>
        <v>460000</v>
      </c>
      <c r="AB8" s="8"/>
      <c r="AC8" s="2">
        <f>Z2-Z3</f>
        <v>460000</v>
      </c>
      <c r="AD8" s="8"/>
      <c r="AE8" s="2">
        <f>AD2-AD3</f>
        <v>560000</v>
      </c>
      <c r="AF8" s="8"/>
      <c r="AG8" s="2">
        <f>AD2-AD3</f>
        <v>560000</v>
      </c>
      <c r="AH8" s="8"/>
      <c r="AI8" s="2">
        <f>AH2-AH3</f>
        <v>660000</v>
      </c>
      <c r="AJ8" s="8"/>
      <c r="AK8" s="2">
        <f>AH2-AH3</f>
        <v>660000</v>
      </c>
      <c r="AL8" s="8"/>
      <c r="AM8" s="2">
        <f>AL2-AL3</f>
        <v>960000</v>
      </c>
      <c r="AN8" s="8"/>
      <c r="AO8" s="2">
        <f>AL2-AL3</f>
        <v>960000</v>
      </c>
      <c r="AP8" s="8"/>
      <c r="AQ8" s="2">
        <f>AP2-AP3</f>
        <v>1960000</v>
      </c>
      <c r="AR8" s="8"/>
      <c r="AS8" s="2">
        <f>AP2-AP3</f>
        <v>1960000</v>
      </c>
      <c r="AT8" s="8"/>
      <c r="AU8" s="2">
        <f>AT2-AT3</f>
        <v>4960000</v>
      </c>
      <c r="AV8" s="8"/>
      <c r="AW8" s="2">
        <f>AT2-AT3</f>
        <v>4960000</v>
      </c>
      <c r="AX8" s="8"/>
      <c r="AY8" s="2">
        <f>AX2-AX3</f>
        <v>9960000</v>
      </c>
      <c r="AZ8" s="8"/>
      <c r="BA8" s="2">
        <f>AX2-AX3</f>
        <v>9960000</v>
      </c>
    </row>
    <row r="9" spans="1:53" x14ac:dyDescent="0.55000000000000004">
      <c r="A9" t="s">
        <v>8</v>
      </c>
      <c r="B9" s="7">
        <f>-16600</f>
        <v>-16600</v>
      </c>
      <c r="D9" s="8"/>
      <c r="F9" s="7">
        <f>-16600</f>
        <v>-16600</v>
      </c>
      <c r="H9" s="8"/>
      <c r="J9" s="7">
        <f>-16600</f>
        <v>-16600</v>
      </c>
      <c r="L9" s="8"/>
      <c r="N9" s="7">
        <f>-16600</f>
        <v>-16600</v>
      </c>
      <c r="P9" s="8"/>
      <c r="R9" s="7">
        <f>-16600</f>
        <v>-16600</v>
      </c>
      <c r="T9" s="8"/>
      <c r="V9" s="7">
        <f>-16600</f>
        <v>-16600</v>
      </c>
      <c r="X9" s="8"/>
      <c r="Z9" s="7">
        <f>-16600</f>
        <v>-16600</v>
      </c>
      <c r="AB9" s="8"/>
      <c r="AD9" s="7">
        <f>-16600</f>
        <v>-16600</v>
      </c>
      <c r="AF9" s="8"/>
      <c r="AH9" s="7">
        <f>-16600</f>
        <v>-16600</v>
      </c>
      <c r="AJ9" s="8"/>
      <c r="AL9" s="7">
        <f>-16600</f>
        <v>-16600</v>
      </c>
      <c r="AN9" s="8"/>
      <c r="AP9" s="7">
        <f>-16600</f>
        <v>-16600</v>
      </c>
      <c r="AR9" s="8"/>
      <c r="AT9" s="7">
        <f>-16600</f>
        <v>-16600</v>
      </c>
      <c r="AV9" s="8"/>
      <c r="AX9" s="7">
        <f>-16600</f>
        <v>-16600</v>
      </c>
      <c r="AZ9" s="8"/>
    </row>
    <row r="10" spans="1:53" x14ac:dyDescent="0.55000000000000004">
      <c r="A10" t="s">
        <v>9</v>
      </c>
      <c r="B10" s="7"/>
      <c r="C10" s="2"/>
      <c r="D10" s="7"/>
      <c r="E10" s="2"/>
      <c r="F10" s="7"/>
      <c r="G10" s="2"/>
      <c r="H10" s="7"/>
      <c r="I10" s="2"/>
      <c r="J10" s="7"/>
      <c r="K10" s="2"/>
      <c r="L10" s="7"/>
      <c r="M10" s="2"/>
      <c r="N10" s="7">
        <f>(N2-320000)*0.03</f>
        <v>-600</v>
      </c>
      <c r="O10" s="2"/>
      <c r="P10" s="7"/>
      <c r="Q10" s="2"/>
      <c r="R10" s="7">
        <f>(R2-320000)*0.03</f>
        <v>1275</v>
      </c>
      <c r="S10" s="2"/>
      <c r="T10" s="7"/>
      <c r="U10" s="2"/>
      <c r="V10" s="7">
        <f>(V2-320000)*0.03</f>
        <v>2400</v>
      </c>
      <c r="W10" s="2"/>
      <c r="X10" s="7"/>
      <c r="Y10" s="2"/>
      <c r="Z10" s="7">
        <f>(Z2-320000)*0.03</f>
        <v>5400</v>
      </c>
      <c r="AA10" s="2"/>
      <c r="AB10" s="7"/>
      <c r="AC10" s="2"/>
      <c r="AD10" s="7">
        <f>(AD2-320000)*0.03</f>
        <v>8400</v>
      </c>
      <c r="AE10" s="2"/>
      <c r="AF10" s="7"/>
      <c r="AG10" s="2"/>
      <c r="AH10" s="7">
        <f>(AH2-320000)*0.03</f>
        <v>11400</v>
      </c>
      <c r="AJ10" s="8"/>
      <c r="AL10" s="7">
        <f>(AL2-320000)*0.03</f>
        <v>20400</v>
      </c>
      <c r="AN10" s="8"/>
      <c r="AP10" s="7">
        <f>(AP2-320000)*0.03</f>
        <v>50400</v>
      </c>
      <c r="AR10" s="8"/>
      <c r="AT10" s="7">
        <f>(AT2-320000)*0.03</f>
        <v>140400</v>
      </c>
      <c r="AV10" s="8"/>
      <c r="AX10" s="7">
        <f>(AX2-320000)*0.03</f>
        <v>290400</v>
      </c>
      <c r="AZ10" s="8"/>
    </row>
    <row r="11" spans="1:53" x14ac:dyDescent="0.55000000000000004">
      <c r="A11" t="s">
        <v>11</v>
      </c>
      <c r="B11" s="8"/>
      <c r="D11" s="8"/>
      <c r="F11" s="8"/>
      <c r="H11" s="8"/>
      <c r="J11" s="8"/>
      <c r="L11" s="8"/>
      <c r="N11" s="7">
        <f>((N2-320000)/2500)*50*4</f>
        <v>-1600</v>
      </c>
      <c r="O11" s="2"/>
      <c r="P11" s="7"/>
      <c r="Q11" s="2"/>
      <c r="R11" s="7">
        <f>((R2-320000)/2500)*50*4</f>
        <v>3400</v>
      </c>
      <c r="S11" s="2"/>
      <c r="T11" s="7"/>
      <c r="U11" s="2"/>
      <c r="V11" s="7">
        <f>((V2-320000)/2500)*50*4</f>
        <v>6400</v>
      </c>
      <c r="X11" s="8"/>
      <c r="Z11" s="7">
        <f>Z9*-1</f>
        <v>16600</v>
      </c>
      <c r="AB11" s="8"/>
      <c r="AD11" s="7">
        <f>AD9*-1</f>
        <v>16600</v>
      </c>
      <c r="AF11" s="8"/>
      <c r="AH11" s="7">
        <f>AH9*-1</f>
        <v>16600</v>
      </c>
      <c r="AJ11" s="8"/>
      <c r="AL11" s="7">
        <f>AL9*-1</f>
        <v>16600</v>
      </c>
      <c r="AN11" s="8"/>
      <c r="AP11" s="7">
        <f>AP9*-1</f>
        <v>16600</v>
      </c>
      <c r="AR11" s="8"/>
      <c r="AT11" s="7">
        <f>AT9*-1</f>
        <v>16600</v>
      </c>
      <c r="AV11" s="8"/>
      <c r="AX11" s="7">
        <f>AX9*-1</f>
        <v>16600</v>
      </c>
      <c r="AZ11" s="8"/>
    </row>
    <row r="12" spans="1:53" ht="27.6" customHeight="1" x14ac:dyDescent="0.55000000000000004">
      <c r="A12" s="4" t="s">
        <v>12</v>
      </c>
      <c r="B12" s="7">
        <f>B7+B9+B10+B11</f>
        <v>168657.125</v>
      </c>
      <c r="D12" s="7">
        <f>D7</f>
        <v>195007.5</v>
      </c>
      <c r="F12" s="7">
        <f>F7+F9+F10+F11</f>
        <v>189241.25</v>
      </c>
      <c r="H12" s="7">
        <f>H7</f>
        <v>216675</v>
      </c>
      <c r="J12" s="7">
        <f>J7+J9+J10+J11</f>
        <v>199533.3125</v>
      </c>
      <c r="L12" s="7">
        <f>L7</f>
        <v>227508.75</v>
      </c>
      <c r="N12" s="7">
        <f>N7+N9+N10+N11</f>
        <v>228209.5</v>
      </c>
      <c r="P12" s="7">
        <f>P7</f>
        <v>260000</v>
      </c>
      <c r="R12" s="7">
        <f>R7+R9+R10+R11</f>
        <v>284973.91875000001</v>
      </c>
      <c r="T12" s="7">
        <f>T7</f>
        <v>316250</v>
      </c>
      <c r="V12" s="7">
        <f>V7+V9+V10+V11</f>
        <v>319812.59999999998</v>
      </c>
      <c r="X12" s="7">
        <f>X7</f>
        <v>350000</v>
      </c>
      <c r="Z12" s="7">
        <f>Z7+Z9+Z10+Z11</f>
        <v>424365.75</v>
      </c>
      <c r="AB12" s="7">
        <f>AB7</f>
        <v>450000</v>
      </c>
      <c r="AD12" s="7">
        <f>AD7+AD9+AD10+AD11</f>
        <v>516018.8</v>
      </c>
      <c r="AF12" s="7">
        <f>AF7</f>
        <v>550000</v>
      </c>
      <c r="AH12" s="7">
        <f>AH7+AH9+AH10+AH11</f>
        <v>609888.6</v>
      </c>
      <c r="AJ12" s="7">
        <f>AJ7</f>
        <v>650000</v>
      </c>
      <c r="AL12" s="7">
        <f>AL7+AL9+AL10+AL11</f>
        <v>891498</v>
      </c>
      <c r="AN12" s="7">
        <f>AN7</f>
        <v>950000</v>
      </c>
      <c r="AP12" s="7">
        <f>AP7+AP9+AP10+AP11</f>
        <v>1830196</v>
      </c>
      <c r="AR12" s="7">
        <f>AR7</f>
        <v>1950000</v>
      </c>
      <c r="AT12" s="7">
        <f>AT7+AT9+AT10+AT11</f>
        <v>4646290</v>
      </c>
      <c r="AV12" s="7">
        <f>AV7</f>
        <v>4950000</v>
      </c>
      <c r="AX12" s="7">
        <f>AX7+AX9+AX10+AX11</f>
        <v>9347300</v>
      </c>
      <c r="AZ12" s="7">
        <f>AZ7</f>
        <v>9950000</v>
      </c>
    </row>
    <row r="13" spans="1:53" x14ac:dyDescent="0.55000000000000004">
      <c r="A13" t="s">
        <v>16</v>
      </c>
      <c r="B13" s="9">
        <f>$H23+((B12-$G23)*$I23)</f>
        <v>33846.714999999997</v>
      </c>
      <c r="D13" s="8"/>
      <c r="F13" s="9">
        <f>$H23+((F12-$G23)*$I23)</f>
        <v>39610.270000000004</v>
      </c>
      <c r="H13" s="8"/>
      <c r="J13" s="9">
        <f>$H23+((J12-$G23)*$I23)</f>
        <v>42492.047500000001</v>
      </c>
      <c r="L13" s="8"/>
      <c r="N13" s="9">
        <f>$H24+((N12-$G24)*$I24)</f>
        <v>50034.305</v>
      </c>
      <c r="P13" s="8"/>
      <c r="R13" s="9">
        <f>$H24+((R12-$G24)*$I24)</f>
        <v>68766.563187500011</v>
      </c>
      <c r="T13" s="8"/>
      <c r="V13" s="9">
        <f>$H24+((V12-$G24)*$I24)</f>
        <v>80263.327999999994</v>
      </c>
      <c r="X13" s="8"/>
      <c r="Z13" s="9">
        <f>$H25+((Z12-$G25)*$I25)</f>
        <v>114754.16250000001</v>
      </c>
      <c r="AB13" s="8"/>
      <c r="AD13" s="9">
        <f>$H26+((AD12-$G26)*$I26)</f>
        <v>148487.2488</v>
      </c>
      <c r="AF13" s="8"/>
      <c r="AH13" s="9">
        <f>$H26+((AH12-$G26)*$I26)</f>
        <v>185659.68959999998</v>
      </c>
      <c r="AJ13" s="8"/>
      <c r="AL13" s="9">
        <f>$H26+((AL12-$G26)*$I26)</f>
        <v>297177.01199999999</v>
      </c>
      <c r="AN13" s="8"/>
      <c r="AP13" s="9">
        <f>$H26+((AP12-$G26)*$I26)</f>
        <v>668901.42000000004</v>
      </c>
      <c r="AR13" s="8"/>
      <c r="AT13" s="9">
        <f>$H26+((AT12-$G26)*$I26)</f>
        <v>1784074.6440000001</v>
      </c>
      <c r="AV13" s="8"/>
      <c r="AX13" s="9">
        <f>$H26+((AX12-$G26)*$I26)</f>
        <v>3645674.6040000003</v>
      </c>
      <c r="AZ13" s="8"/>
    </row>
    <row r="14" spans="1:53" x14ac:dyDescent="0.55000000000000004">
      <c r="A14" t="s">
        <v>14</v>
      </c>
      <c r="B14" s="8"/>
      <c r="C14">
        <f>$P21-((C8-$P22)*0.25)</f>
        <v>76600</v>
      </c>
      <c r="D14" s="9">
        <f>$H31+((D12-$G31)*$I31)</f>
        <v>35880.800000000003</v>
      </c>
      <c r="E14">
        <f>$Q21-((E8-$Q22)*0.25)</f>
        <v>110875</v>
      </c>
      <c r="F14" s="8"/>
      <c r="G14">
        <f>$P21-((G8-$P22)*0.25)</f>
        <v>70975</v>
      </c>
      <c r="H14" s="9">
        <f>$H31+((H12-$G31)*$I31)</f>
        <v>41081</v>
      </c>
      <c r="I14">
        <f>$Q21-((I8-$Q22)*0.25)</f>
        <v>105250</v>
      </c>
      <c r="J14" s="8"/>
      <c r="K14">
        <f>$P21-((K8-$P22)*0.25)</f>
        <v>68162.5</v>
      </c>
      <c r="L14" s="9">
        <f>$H31+((L12-$G31)*$I31)</f>
        <v>43681.1</v>
      </c>
      <c r="M14">
        <f>$Q21-((M8-$Q22)*0.25)</f>
        <v>102437.5</v>
      </c>
      <c r="N14" s="8"/>
      <c r="O14">
        <f>$P21-((O8-$P22)*0.25)</f>
        <v>59725</v>
      </c>
      <c r="P14" s="9">
        <f>$H31+((P12-$G31)*$I31)</f>
        <v>51479</v>
      </c>
      <c r="Q14">
        <f>$Q21-((Q8-$Q22)*0.25)</f>
        <v>94000</v>
      </c>
      <c r="R14" s="8"/>
      <c r="S14">
        <f>$P21-((S8-$P22)*0.25)</f>
        <v>45662.5</v>
      </c>
      <c r="T14" s="9">
        <f>$H31+((T12-$G31)*$I31)</f>
        <v>64979</v>
      </c>
      <c r="U14">
        <f>$Q21-((U8-$Q22)*0.25)</f>
        <v>79937.5</v>
      </c>
      <c r="V14" s="8"/>
      <c r="W14">
        <f>$P21-((W8-$P22)*0.25)</f>
        <v>37225</v>
      </c>
      <c r="X14" s="9">
        <f>$H32+((X12-$G32)*$I32)</f>
        <v>75479</v>
      </c>
      <c r="Y14">
        <f>$Q21-((Y8-$Q22)*0.25)</f>
        <v>71500</v>
      </c>
      <c r="Z14" s="8"/>
      <c r="AA14">
        <v>0</v>
      </c>
      <c r="AB14" s="9">
        <f>$H33+((AB12-$G33)*$I33)</f>
        <v>108979</v>
      </c>
      <c r="AC14">
        <f>$Q21-((AC8-$Q22)*0.25)</f>
        <v>46500</v>
      </c>
      <c r="AD14" s="8"/>
      <c r="AE14">
        <v>0</v>
      </c>
      <c r="AF14" s="9">
        <f>$H33+((AF12-$G33)*$I33)</f>
        <v>143979</v>
      </c>
      <c r="AG14">
        <f>$Q21-((AG8-$Q22)*0.25)</f>
        <v>21500</v>
      </c>
      <c r="AH14" s="8"/>
      <c r="AI14">
        <v>0</v>
      </c>
      <c r="AJ14" s="9">
        <f>$H33+((AJ12-$G33)*$I33)</f>
        <v>178979</v>
      </c>
      <c r="AK14">
        <v>0</v>
      </c>
      <c r="AL14" s="8"/>
      <c r="AM14">
        <v>0</v>
      </c>
      <c r="AN14" s="9">
        <f>$H33+((AN12-$G33)*$I33)</f>
        <v>283979</v>
      </c>
      <c r="AO14">
        <v>0</v>
      </c>
      <c r="AP14" s="8"/>
      <c r="AQ14">
        <v>0</v>
      </c>
      <c r="AR14" s="9">
        <f>$H34+((AR12-$G34)*$I34)</f>
        <v>668179</v>
      </c>
      <c r="AS14">
        <v>0</v>
      </c>
      <c r="AT14" s="8"/>
      <c r="AU14">
        <v>0</v>
      </c>
      <c r="AV14" s="9">
        <f>$H34+((AV12-$G34)*$I34)</f>
        <v>1826179</v>
      </c>
      <c r="AW14">
        <v>0</v>
      </c>
      <c r="AX14" s="8"/>
      <c r="AY14">
        <v>0</v>
      </c>
      <c r="AZ14" s="9">
        <f>$H34+((AZ12-$G34)*$I34)</f>
        <v>3756179</v>
      </c>
      <c r="BA14">
        <v>0</v>
      </c>
    </row>
    <row r="15" spans="1:53" ht="28.5" customHeight="1" x14ac:dyDescent="0.55000000000000004">
      <c r="A15" s="4" t="s">
        <v>15</v>
      </c>
      <c r="B15" s="8"/>
      <c r="C15" s="2">
        <f>C8-C14</f>
        <v>125900</v>
      </c>
      <c r="D15" s="8"/>
      <c r="E15" s="2">
        <f>E8-E14</f>
        <v>91625</v>
      </c>
      <c r="F15" s="8"/>
      <c r="G15" s="2">
        <f>G8-G14</f>
        <v>154025</v>
      </c>
      <c r="H15" s="8"/>
      <c r="I15" s="2">
        <f>I8-I14</f>
        <v>119750</v>
      </c>
      <c r="J15" s="8"/>
      <c r="K15" s="2">
        <f>K8-K14</f>
        <v>168087.5</v>
      </c>
      <c r="L15" s="8"/>
      <c r="M15" s="2">
        <f>M8-M14</f>
        <v>133812.5</v>
      </c>
      <c r="N15" s="8"/>
      <c r="O15" s="2">
        <f>O8-O14-N10</f>
        <v>210875</v>
      </c>
      <c r="P15" s="8"/>
      <c r="Q15" s="2">
        <f>Q8-Q14</f>
        <v>176000</v>
      </c>
      <c r="R15" s="8"/>
      <c r="S15" s="2">
        <f>S8-S14-R10</f>
        <v>279312.5</v>
      </c>
      <c r="T15" s="8"/>
      <c r="U15" s="2">
        <f>U8-U14</f>
        <v>246312.5</v>
      </c>
      <c r="V15" s="8"/>
      <c r="W15" s="2">
        <f>W8-W14-V10</f>
        <v>320375</v>
      </c>
      <c r="X15" s="8"/>
      <c r="Y15" s="2">
        <f>Y8-Y14</f>
        <v>288500</v>
      </c>
      <c r="Z15" s="8"/>
      <c r="AA15" s="2">
        <f>AA8-AA14-Z10</f>
        <v>454600</v>
      </c>
      <c r="AB15" s="8"/>
      <c r="AC15" s="2">
        <f>AC8-AC14</f>
        <v>413500</v>
      </c>
      <c r="AD15" s="8"/>
      <c r="AE15" s="2">
        <f>AE8-AE14-AD10</f>
        <v>551600</v>
      </c>
      <c r="AF15" s="8"/>
      <c r="AG15" s="2">
        <f>AG8-AG14</f>
        <v>538500</v>
      </c>
      <c r="AH15" s="8"/>
      <c r="AI15" s="2">
        <f>AI8-AI14-AH10</f>
        <v>648600</v>
      </c>
      <c r="AJ15" s="8"/>
      <c r="AK15" s="2">
        <f>AK8-AK14</f>
        <v>660000</v>
      </c>
      <c r="AL15" s="8"/>
      <c r="AM15" s="2">
        <f>AM8-AM14-AL10</f>
        <v>939600</v>
      </c>
      <c r="AN15" s="8"/>
      <c r="AO15" s="2">
        <f>AO8-AO14</f>
        <v>960000</v>
      </c>
      <c r="AP15" s="8"/>
      <c r="AQ15" s="2">
        <f>AQ8-AQ14-AP10</f>
        <v>1909600</v>
      </c>
      <c r="AR15" s="8"/>
      <c r="AS15" s="2">
        <f>AS8-AS14</f>
        <v>1960000</v>
      </c>
      <c r="AT15" s="8"/>
      <c r="AU15" s="2">
        <f>AU8-AU14-AT10</f>
        <v>4819600</v>
      </c>
      <c r="AV15" s="8"/>
      <c r="AW15" s="2">
        <f>AW8-AW14</f>
        <v>4960000</v>
      </c>
      <c r="AX15" s="8"/>
      <c r="AY15" s="2">
        <f>AY8-AY14-AX10</f>
        <v>9669600</v>
      </c>
      <c r="AZ15" s="8"/>
      <c r="BA15" s="2">
        <f>BA8-BA14</f>
        <v>9960000</v>
      </c>
    </row>
    <row r="16" spans="1:53" x14ac:dyDescent="0.55000000000000004">
      <c r="A16" t="s">
        <v>17</v>
      </c>
      <c r="B16" s="8"/>
      <c r="C16" s="11">
        <f>0.26*C15</f>
        <v>32734</v>
      </c>
      <c r="D16" s="8"/>
      <c r="E16" s="11">
        <f>0.26*E15</f>
        <v>23822.5</v>
      </c>
      <c r="F16" s="8"/>
      <c r="G16" s="10">
        <f>0.26*G15</f>
        <v>40046.5</v>
      </c>
      <c r="H16" s="8"/>
      <c r="I16" s="11">
        <f>0.26*I15</f>
        <v>31135</v>
      </c>
      <c r="J16" s="8"/>
      <c r="K16" s="10">
        <f>0.26*K15</f>
        <v>43702.75</v>
      </c>
      <c r="L16" s="8"/>
      <c r="M16" s="11">
        <f>0.26*M15</f>
        <v>34791.25</v>
      </c>
      <c r="N16" s="8"/>
      <c r="O16" s="11">
        <f>$P24+((O15-$P23)*0.28)</f>
        <v>55215</v>
      </c>
      <c r="P16" s="7"/>
      <c r="Q16" s="11">
        <f>$P24+((Q15-$P23)*0.28)</f>
        <v>45450</v>
      </c>
      <c r="R16" s="8"/>
      <c r="S16" s="11">
        <f>$P24+((S15-$P23)*0.28)</f>
        <v>74377.5</v>
      </c>
      <c r="T16" s="7"/>
      <c r="U16" s="11">
        <f>$P24+((U15-$P23)*0.28)</f>
        <v>65137.5</v>
      </c>
      <c r="V16" s="7"/>
      <c r="W16" s="11">
        <f>$P24+((W15-$P23)*0.28)</f>
        <v>85875</v>
      </c>
      <c r="X16" s="7"/>
      <c r="Y16" s="11">
        <f>$P24+((Y15-$P23)*0.28)</f>
        <v>76950</v>
      </c>
      <c r="Z16" s="7"/>
      <c r="AA16" s="11">
        <f>$P24+((AA15-$P23)*0.28)</f>
        <v>123458</v>
      </c>
      <c r="AB16" s="7"/>
      <c r="AC16" s="11">
        <f>$P24+((AC15-$P23)*0.28)</f>
        <v>111950</v>
      </c>
      <c r="AD16" s="7"/>
      <c r="AE16" s="11">
        <f>$P24+((AE15-$P23)*0.28)</f>
        <v>150618</v>
      </c>
      <c r="AF16" s="7"/>
      <c r="AG16" s="11">
        <f>$P24+((AG15-$P23)*0.28)</f>
        <v>146950</v>
      </c>
      <c r="AH16" s="7"/>
      <c r="AI16" s="11">
        <f>$P24+((AI15-$P23)*0.28)</f>
        <v>177778</v>
      </c>
      <c r="AJ16" s="7"/>
      <c r="AK16" s="11">
        <f>$P24+((AK15-$P23)*0.28)</f>
        <v>180970</v>
      </c>
      <c r="AL16" s="7"/>
      <c r="AM16" s="11">
        <f>$P24+((AM15-$P23)*0.28)</f>
        <v>259258.00000000003</v>
      </c>
      <c r="AN16" s="7"/>
      <c r="AO16" s="11">
        <f>$P24+((AO15-$P23)*0.28)</f>
        <v>264970</v>
      </c>
      <c r="AP16" s="7"/>
      <c r="AQ16" s="11">
        <f>$P24+((AQ15-$P23)*0.28)</f>
        <v>530858</v>
      </c>
      <c r="AR16" s="7"/>
      <c r="AS16" s="11">
        <f>$P24+((AS15-$P23)*0.28)</f>
        <v>544970</v>
      </c>
      <c r="AT16" s="7"/>
      <c r="AU16" s="11">
        <f>$P24+((AU15-$P23)*0.28)</f>
        <v>1345658.0000000002</v>
      </c>
      <c r="AV16" s="7"/>
      <c r="AW16" s="11">
        <f>$P24+((AW15-$P23)*0.28)</f>
        <v>1384970.0000000002</v>
      </c>
      <c r="AX16" s="7"/>
      <c r="AY16" s="11">
        <f>$P24+((AY15-$P23)*0.28)</f>
        <v>2703658.0000000005</v>
      </c>
      <c r="AZ16" s="7"/>
      <c r="BA16" s="11">
        <f>$P24+((BA15-$P23)*0.28)</f>
        <v>2784970.0000000005</v>
      </c>
    </row>
    <row r="17" spans="1:52" ht="28.5" customHeight="1" x14ac:dyDescent="0.55000000000000004">
      <c r="A17" s="4" t="s">
        <v>26</v>
      </c>
      <c r="B17" s="7">
        <f>MAX(B13,C16)</f>
        <v>33846.714999999997</v>
      </c>
      <c r="D17" s="8"/>
      <c r="F17" s="7">
        <f>MAX(F13,G16)</f>
        <v>40046.5</v>
      </c>
      <c r="H17" s="8"/>
      <c r="J17" s="7">
        <f>MAX(J13,K16)</f>
        <v>43702.75</v>
      </c>
      <c r="L17" s="8"/>
      <c r="N17" s="7">
        <f>MAX(N13,O16)</f>
        <v>55215</v>
      </c>
      <c r="P17" s="8"/>
      <c r="R17" s="7">
        <f>MAX(R13,S16)</f>
        <v>74377.5</v>
      </c>
      <c r="T17" s="8"/>
      <c r="V17" s="7">
        <f>MAX(V13,W16)</f>
        <v>85875</v>
      </c>
      <c r="X17" s="8"/>
      <c r="Z17" s="7">
        <f>MAX(Z13,AA16)</f>
        <v>123458</v>
      </c>
      <c r="AB17" s="8"/>
      <c r="AD17" s="7">
        <f>MAX(AD13,AE16)</f>
        <v>150618</v>
      </c>
      <c r="AF17" s="8"/>
      <c r="AH17" s="7">
        <f>MAX(AH13,AI16)</f>
        <v>185659.68959999998</v>
      </c>
      <c r="AJ17" s="8"/>
      <c r="AL17" s="7">
        <f>MAX(AL13,AM16)</f>
        <v>297177.01199999999</v>
      </c>
      <c r="AN17" s="8"/>
      <c r="AP17" s="7">
        <f>MAX(AP13,AQ16)</f>
        <v>668901.42000000004</v>
      </c>
      <c r="AR17" s="8"/>
      <c r="AT17" s="7">
        <f>MAX(AT13,AU16)</f>
        <v>1784074.6440000001</v>
      </c>
      <c r="AV17" s="8"/>
      <c r="AX17" s="7">
        <f>MAX(AX13,AY16)</f>
        <v>3645674.6040000003</v>
      </c>
      <c r="AZ17" s="8"/>
    </row>
    <row r="18" spans="1:52" x14ac:dyDescent="0.55000000000000004">
      <c r="A18" t="s">
        <v>18</v>
      </c>
      <c r="B18" s="3">
        <f>B17-MAX(D14,E16)</f>
        <v>-2034.0850000000064</v>
      </c>
      <c r="F18" s="3">
        <f>F17-MAX(H14,I16)</f>
        <v>-1034.5</v>
      </c>
      <c r="J18" s="3">
        <f>J17-MAX(L14,M16)</f>
        <v>21.650000000001455</v>
      </c>
      <c r="N18" s="3">
        <f>N17-MAX(P14,Q16)</f>
        <v>3736</v>
      </c>
      <c r="R18" s="3">
        <f>R17-MAX(T14,U16)</f>
        <v>9240</v>
      </c>
      <c r="V18" s="3">
        <f>V17-MAX(X14,Y16)</f>
        <v>8925</v>
      </c>
      <c r="Z18" s="3">
        <f>Z17-MAX(AB14,AC16)</f>
        <v>11508</v>
      </c>
      <c r="AD18" s="3">
        <f>AD17-MAX(AF14,AG16)</f>
        <v>3668</v>
      </c>
      <c r="AH18" s="3">
        <f>AH17-MAX(AJ14,AK16)</f>
        <v>4689.6895999999833</v>
      </c>
      <c r="AL18" s="3">
        <f>AL17-MAX(AN14,AO16)</f>
        <v>13198.011999999988</v>
      </c>
      <c r="AP18" s="3">
        <f>AP17-MAX(AR14,AS16)</f>
        <v>722.42000000004191</v>
      </c>
      <c r="AT18" s="3">
        <f>AT17-MAX(AV14,AW16)</f>
        <v>-42104.355999999912</v>
      </c>
      <c r="AX18" s="3">
        <f>AX17-MAX(AZ14,BA16)</f>
        <v>-110504.39599999972</v>
      </c>
    </row>
    <row r="19" spans="1:52" x14ac:dyDescent="0.55000000000000004">
      <c r="A19" s="4" t="s">
        <v>27</v>
      </c>
      <c r="B19" s="4"/>
      <c r="C19" s="4"/>
      <c r="D19" s="4"/>
      <c r="E19" s="4"/>
      <c r="V19" s="2">
        <f>V17-X14</f>
        <v>10396</v>
      </c>
      <c r="Z19" s="2">
        <f>Z17-AB14</f>
        <v>14479</v>
      </c>
      <c r="AD19" s="2">
        <f>AD17-AF14</f>
        <v>6639</v>
      </c>
      <c r="AH19" s="2"/>
    </row>
    <row r="20" spans="1:52" ht="14.7" thickBot="1" x14ac:dyDescent="0.6">
      <c r="B20" t="s">
        <v>39</v>
      </c>
      <c r="G20" t="s">
        <v>38</v>
      </c>
      <c r="O20" t="s">
        <v>40</v>
      </c>
      <c r="P20" t="s">
        <v>24</v>
      </c>
      <c r="Q20" t="s">
        <v>25</v>
      </c>
    </row>
    <row r="21" spans="1:52" ht="14.7" thickBot="1" x14ac:dyDescent="0.6">
      <c r="A21" s="13" t="s">
        <v>28</v>
      </c>
      <c r="B21" s="2">
        <f>B2</f>
        <v>225000</v>
      </c>
      <c r="C21" s="2">
        <f>R2</f>
        <v>362500</v>
      </c>
      <c r="D21" s="2">
        <f>AH2</f>
        <v>700000</v>
      </c>
      <c r="G21" s="1">
        <v>19051</v>
      </c>
      <c r="H21" s="1">
        <v>1905</v>
      </c>
      <c r="I21" s="5">
        <v>0.15</v>
      </c>
      <c r="J21" s="5"/>
      <c r="K21" s="5"/>
      <c r="L21" s="5"/>
      <c r="M21" s="5"/>
      <c r="O21" t="s">
        <v>20</v>
      </c>
      <c r="P21" s="2">
        <v>86200</v>
      </c>
      <c r="Q21" s="2">
        <v>109400</v>
      </c>
      <c r="R21" s="2"/>
      <c r="S21" s="2"/>
      <c r="T21" s="2"/>
      <c r="U21" s="2"/>
    </row>
    <row r="22" spans="1:52" ht="14.7" thickBot="1" x14ac:dyDescent="0.6">
      <c r="A22" s="14" t="s">
        <v>29</v>
      </c>
      <c r="B22" s="2">
        <f>B3</f>
        <v>22500</v>
      </c>
      <c r="C22" s="2">
        <f>R3</f>
        <v>36250</v>
      </c>
      <c r="D22" s="2">
        <f>AH3</f>
        <v>40000</v>
      </c>
      <c r="G22" s="1">
        <v>77401</v>
      </c>
      <c r="H22" s="1">
        <v>10657.5</v>
      </c>
      <c r="I22" s="5">
        <v>0.25</v>
      </c>
      <c r="J22" s="5"/>
      <c r="K22" s="5"/>
      <c r="L22" s="5"/>
      <c r="M22" s="5"/>
      <c r="O22" t="s">
        <v>21</v>
      </c>
      <c r="P22" s="2">
        <v>164100</v>
      </c>
      <c r="Q22" s="2">
        <v>208400</v>
      </c>
      <c r="R22" s="2"/>
      <c r="S22" s="2"/>
      <c r="T22" s="2"/>
      <c r="U22" s="2"/>
    </row>
    <row r="23" spans="1:52" ht="14.7" thickBot="1" x14ac:dyDescent="0.6">
      <c r="A23" s="14" t="s">
        <v>30</v>
      </c>
      <c r="B23" s="2">
        <f>B4</f>
        <v>7492.5000000000009</v>
      </c>
      <c r="C23" s="2">
        <f>R4</f>
        <v>12071.250000000002</v>
      </c>
      <c r="D23" s="2">
        <f>AH4</f>
        <v>23310.000000000004</v>
      </c>
      <c r="G23" s="1">
        <v>156151</v>
      </c>
      <c r="H23" s="1">
        <v>30345</v>
      </c>
      <c r="I23" s="5">
        <v>0.28000000000000003</v>
      </c>
      <c r="J23" s="5"/>
      <c r="K23" s="5"/>
      <c r="L23" s="5"/>
      <c r="M23" s="5"/>
      <c r="O23" t="s">
        <v>22</v>
      </c>
      <c r="P23" s="2">
        <v>191500</v>
      </c>
      <c r="Q23" s="2">
        <v>191500</v>
      </c>
      <c r="R23" s="2"/>
      <c r="S23" s="2"/>
      <c r="T23" s="2"/>
      <c r="U23" s="2"/>
    </row>
    <row r="24" spans="1:52" ht="14.7" thickBot="1" x14ac:dyDescent="0.6">
      <c r="A24" s="14" t="s">
        <v>31</v>
      </c>
      <c r="B24" s="2">
        <f>B5</f>
        <v>9750.375</v>
      </c>
      <c r="C24" s="2">
        <f>R5</f>
        <v>17279.831249999999</v>
      </c>
      <c r="D24" s="2">
        <f>AH5</f>
        <v>38201.4</v>
      </c>
      <c r="G24" s="1">
        <v>237951</v>
      </c>
      <c r="H24" s="1">
        <v>53249</v>
      </c>
      <c r="I24" s="5">
        <v>0.33</v>
      </c>
      <c r="J24" s="5"/>
      <c r="K24" s="5"/>
      <c r="L24" s="5"/>
      <c r="M24" s="5"/>
      <c r="O24" t="s">
        <v>23</v>
      </c>
      <c r="P24" s="2">
        <f>0.26*P23</f>
        <v>49790</v>
      </c>
      <c r="Q24" s="2">
        <f>0.26*Q23</f>
        <v>49790</v>
      </c>
      <c r="R24" s="2"/>
      <c r="S24" s="2"/>
      <c r="T24" s="2"/>
      <c r="U24" s="2"/>
    </row>
    <row r="25" spans="1:52" ht="14.7" thickBot="1" x14ac:dyDescent="0.6">
      <c r="A25" s="14" t="s">
        <v>32</v>
      </c>
      <c r="B25" s="2">
        <f>B13</f>
        <v>33846.714999999997</v>
      </c>
      <c r="C25" s="2">
        <f>R13</f>
        <v>68766.563187500011</v>
      </c>
      <c r="D25" s="2">
        <f>AH13</f>
        <v>185659.68959999998</v>
      </c>
      <c r="G25" s="1">
        <v>424951</v>
      </c>
      <c r="H25" s="1">
        <v>114959</v>
      </c>
      <c r="I25" s="5">
        <v>0.35</v>
      </c>
      <c r="J25" s="5"/>
      <c r="K25" s="5"/>
      <c r="L25" s="5"/>
      <c r="M25" s="5"/>
    </row>
    <row r="26" spans="1:52" ht="14.7" thickBot="1" x14ac:dyDescent="0.6">
      <c r="A26" s="14" t="s">
        <v>33</v>
      </c>
      <c r="B26" s="2">
        <f>C16</f>
        <v>32734</v>
      </c>
      <c r="C26" s="2">
        <f>S16</f>
        <v>74377.5</v>
      </c>
      <c r="D26" s="2">
        <f>AI16</f>
        <v>177778</v>
      </c>
      <c r="G26" s="1">
        <v>480051</v>
      </c>
      <c r="H26" s="1">
        <v>134244</v>
      </c>
      <c r="I26" s="12">
        <v>0.39600000000000002</v>
      </c>
      <c r="J26" s="12"/>
      <c r="K26" s="12"/>
      <c r="L26" s="12"/>
      <c r="M26" s="12"/>
    </row>
    <row r="27" spans="1:52" ht="14.7" thickBot="1" x14ac:dyDescent="0.6">
      <c r="A27" s="14" t="s">
        <v>34</v>
      </c>
      <c r="B27" s="2">
        <f>D14</f>
        <v>35880.800000000003</v>
      </c>
      <c r="C27" s="2">
        <f>T14</f>
        <v>64979</v>
      </c>
      <c r="D27" s="2">
        <f>AJ14</f>
        <v>178979</v>
      </c>
    </row>
    <row r="28" spans="1:52" ht="14.7" thickBot="1" x14ac:dyDescent="0.6">
      <c r="A28" s="14" t="s">
        <v>35</v>
      </c>
      <c r="B28" s="2">
        <f>E16</f>
        <v>23822.5</v>
      </c>
      <c r="C28" s="2">
        <f>U16</f>
        <v>65137.5</v>
      </c>
      <c r="D28" s="2">
        <f>AK16</f>
        <v>180970</v>
      </c>
      <c r="G28" t="s">
        <v>19</v>
      </c>
    </row>
    <row r="29" spans="1:52" ht="14.7" thickBot="1" x14ac:dyDescent="0.6">
      <c r="A29" s="14" t="s">
        <v>36</v>
      </c>
      <c r="B29" s="3">
        <f>B18</f>
        <v>-2034.0850000000064</v>
      </c>
      <c r="C29" s="3">
        <f>R18</f>
        <v>9240</v>
      </c>
      <c r="D29" s="3">
        <f>AH18</f>
        <v>4689.6895999999833</v>
      </c>
      <c r="G29" s="1">
        <v>19050</v>
      </c>
      <c r="H29" s="1">
        <v>1905</v>
      </c>
      <c r="I29" s="5">
        <v>0.12</v>
      </c>
      <c r="J29" s="5"/>
      <c r="K29" s="5"/>
      <c r="L29" s="5"/>
      <c r="M29" s="5"/>
    </row>
    <row r="30" spans="1:52" x14ac:dyDescent="0.55000000000000004">
      <c r="G30" s="1">
        <v>77400</v>
      </c>
      <c r="H30" s="1">
        <v>8907</v>
      </c>
      <c r="I30" s="5">
        <v>0.22</v>
      </c>
      <c r="J30" s="5"/>
      <c r="K30" s="5"/>
      <c r="L30" s="5"/>
      <c r="M30" s="5"/>
    </row>
    <row r="31" spans="1:52" x14ac:dyDescent="0.55000000000000004">
      <c r="G31" s="1">
        <v>140000</v>
      </c>
      <c r="H31" s="1">
        <v>22679</v>
      </c>
      <c r="I31" s="5">
        <v>0.24</v>
      </c>
      <c r="J31" s="5"/>
      <c r="K31" s="5"/>
      <c r="L31" s="5"/>
      <c r="M31" s="5"/>
    </row>
    <row r="32" spans="1:52" x14ac:dyDescent="0.55000000000000004">
      <c r="G32" s="1">
        <v>320000</v>
      </c>
      <c r="H32" s="1">
        <v>65879</v>
      </c>
      <c r="I32" s="5">
        <v>0.32</v>
      </c>
      <c r="J32" s="5"/>
      <c r="K32" s="5"/>
      <c r="L32" s="5"/>
      <c r="M32" s="5"/>
    </row>
    <row r="33" spans="7:13" x14ac:dyDescent="0.55000000000000004">
      <c r="G33" s="1">
        <v>400000</v>
      </c>
      <c r="H33" s="1">
        <v>91479</v>
      </c>
      <c r="I33" s="5">
        <v>0.35</v>
      </c>
      <c r="J33" s="5"/>
      <c r="K33" s="5"/>
      <c r="L33" s="5"/>
      <c r="M33" s="5"/>
    </row>
    <row r="34" spans="7:13" x14ac:dyDescent="0.55000000000000004">
      <c r="G34" s="1">
        <v>1000000</v>
      </c>
      <c r="H34" s="1">
        <v>301479</v>
      </c>
      <c r="I34" s="12">
        <v>0.38600000000000001</v>
      </c>
      <c r="J34" s="12"/>
      <c r="K34" s="12"/>
      <c r="L34" s="12"/>
      <c r="M3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California NY etc</vt:lpstr>
      <vt:lpstr>Texas Florida etc</vt:lpstr>
      <vt:lpstr>New Jersey Illinois etc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McQuarrie</dc:creator>
  <cp:lastModifiedBy>Edward McQuarrie</cp:lastModifiedBy>
  <dcterms:created xsi:type="dcterms:W3CDTF">2017-11-06T18:19:38Z</dcterms:created>
  <dcterms:modified xsi:type="dcterms:W3CDTF">2017-12-07T21:59:27Z</dcterms:modified>
</cp:coreProperties>
</file>