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cqu\Documents\Roth conversion paper\Tom Dickson materials\"/>
    </mc:Choice>
  </mc:AlternateContent>
  <xr:revisionPtr revIDLastSave="0" documentId="13_ncr:1_{83A0AE9C-DA95-4528-8118-9F8B61461F64}" xr6:coauthVersionLast="47" xr6:coauthVersionMax="47" xr10:uidLastSave="{00000000-0000-0000-0000-000000000000}"/>
  <bookViews>
    <workbookView xWindow="-96" yWindow="-96" windowWidth="23232" windowHeight="12432" tabRatio="601" firstSheet="4" activeTab="8" xr2:uid="{A903EC6F-E418-4178-8F5D-944DB13E9837}"/>
  </bookViews>
  <sheets>
    <sheet name="Readme" sheetId="2" r:id="rId1"/>
    <sheet name="constant rates" sheetId="1" r:id="rId2"/>
    <sheet name="future tax rate +4%" sheetId="3" r:id="rId3"/>
    <sheet name="future tax rate drops 10%" sheetId="4" r:id="rId4"/>
    <sheet name="high bracket case" sheetId="11" r:id="rId5"/>
    <sheet name="IRMAA projections" sheetId="5" r:id="rId6"/>
    <sheet name="constant rates w IRMAA" sheetId="6" r:id="rId7"/>
    <sheet name="paid IRMAA to convert" sheetId="8" r:id="rId8"/>
    <sheet name="pay tax outside" sheetId="7" r:id="rId9"/>
    <sheet name="constant, lower hit to taxable" sheetId="9" r:id="rId10"/>
    <sheet name="constant, lower tax hit w basis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4" i="1" l="1"/>
  <c r="Z12" i="1"/>
  <c r="Y12" i="1"/>
  <c r="P5" i="11" l="1"/>
  <c r="P6" i="11" s="1"/>
  <c r="P7" i="11" s="1"/>
  <c r="P8" i="11" s="1"/>
  <c r="P9" i="11" s="1"/>
  <c r="P10" i="11" s="1"/>
  <c r="P11" i="11" s="1"/>
  <c r="P12" i="11" s="1"/>
  <c r="P13" i="11" s="1"/>
  <c r="P14" i="11" s="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P34" i="11" s="1"/>
  <c r="P35" i="11" s="1"/>
  <c r="P36" i="11" s="1"/>
  <c r="P37" i="11" s="1"/>
  <c r="P38" i="11" s="1"/>
  <c r="P39" i="11" s="1"/>
  <c r="P40" i="11" s="1"/>
  <c r="P41" i="11" s="1"/>
  <c r="P42" i="11" s="1"/>
  <c r="P43" i="11" s="1"/>
  <c r="F5" i="11"/>
  <c r="H5" i="11" s="1"/>
  <c r="E5" i="11"/>
  <c r="M4" i="11"/>
  <c r="R1" i="11" s="1"/>
  <c r="M5" i="11" l="1"/>
  <c r="M6" i="11" s="1"/>
  <c r="I5" i="11"/>
  <c r="L5" i="11" s="1"/>
  <c r="G5" i="11"/>
  <c r="K3" i="5"/>
  <c r="M7" i="11" l="1"/>
  <c r="N5" i="11"/>
  <c r="O5" i="11" s="1"/>
  <c r="D6" i="11"/>
  <c r="E6" i="11" s="1"/>
  <c r="F6" i="11"/>
  <c r="J6" i="11"/>
  <c r="K6" i="11" s="1"/>
  <c r="AI6" i="11" s="1"/>
  <c r="P7" i="10"/>
  <c r="P8" i="10" s="1"/>
  <c r="P9" i="10" s="1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P26" i="10" s="1"/>
  <c r="P27" i="10" s="1"/>
  <c r="P28" i="10" s="1"/>
  <c r="P29" i="10" s="1"/>
  <c r="P30" i="10" s="1"/>
  <c r="P31" i="10" s="1"/>
  <c r="P32" i="10" s="1"/>
  <c r="P33" i="10" s="1"/>
  <c r="P5" i="10"/>
  <c r="P6" i="10" s="1"/>
  <c r="F5" i="10"/>
  <c r="E5" i="10"/>
  <c r="G5" i="10" s="1"/>
  <c r="M4" i="10"/>
  <c r="M5" i="10" s="1"/>
  <c r="P6" i="9"/>
  <c r="P7" i="9" s="1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P18" i="9" s="1"/>
  <c r="P19" i="9" s="1"/>
  <c r="P20" i="9" s="1"/>
  <c r="P21" i="9" s="1"/>
  <c r="P22" i="9" s="1"/>
  <c r="P23" i="9" s="1"/>
  <c r="P24" i="9" s="1"/>
  <c r="P25" i="9" s="1"/>
  <c r="P26" i="9" s="1"/>
  <c r="P27" i="9" s="1"/>
  <c r="P28" i="9" s="1"/>
  <c r="P29" i="9" s="1"/>
  <c r="P30" i="9" s="1"/>
  <c r="P31" i="9" s="1"/>
  <c r="P32" i="9" s="1"/>
  <c r="P33" i="9" s="1"/>
  <c r="M6" i="9"/>
  <c r="P5" i="9"/>
  <c r="M5" i="9"/>
  <c r="H5" i="9"/>
  <c r="I5" i="9" s="1"/>
  <c r="L5" i="9" s="1"/>
  <c r="F5" i="9"/>
  <c r="E5" i="9"/>
  <c r="G5" i="9" s="1"/>
  <c r="M4" i="9"/>
  <c r="R1" i="9"/>
  <c r="M4" i="8"/>
  <c r="M5" i="8" s="1"/>
  <c r="P5" i="8"/>
  <c r="P6" i="8" s="1"/>
  <c r="P7" i="8" s="1"/>
  <c r="P8" i="8" s="1"/>
  <c r="P9" i="8" s="1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P22" i="8" s="1"/>
  <c r="P23" i="8" s="1"/>
  <c r="P24" i="8" s="1"/>
  <c r="P25" i="8" s="1"/>
  <c r="P26" i="8" s="1"/>
  <c r="P27" i="8" s="1"/>
  <c r="P28" i="8" s="1"/>
  <c r="P29" i="8" s="1"/>
  <c r="P30" i="8" s="1"/>
  <c r="P31" i="8" s="1"/>
  <c r="P32" i="8" s="1"/>
  <c r="F5" i="8"/>
  <c r="E5" i="8"/>
  <c r="O5" i="7"/>
  <c r="P5" i="7" s="1"/>
  <c r="Q5" i="7"/>
  <c r="Q6" i="7" s="1"/>
  <c r="Q7" i="7" s="1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F5" i="7"/>
  <c r="E5" i="7"/>
  <c r="G5" i="7" s="1"/>
  <c r="D6" i="7" s="1"/>
  <c r="E6" i="7" s="1"/>
  <c r="S1" i="7"/>
  <c r="H6" i="11" l="1"/>
  <c r="I6" i="11" s="1"/>
  <c r="L6" i="11" s="1"/>
  <c r="G6" i="11"/>
  <c r="M8" i="11"/>
  <c r="F6" i="10"/>
  <c r="D6" i="10"/>
  <c r="E6" i="10" s="1"/>
  <c r="G6" i="10" s="1"/>
  <c r="M6" i="10"/>
  <c r="H5" i="10"/>
  <c r="I5" i="10" s="1"/>
  <c r="R1" i="10"/>
  <c r="D6" i="9"/>
  <c r="E6" i="9" s="1"/>
  <c r="N5" i="9"/>
  <c r="O5" i="9" s="1"/>
  <c r="F6" i="9"/>
  <c r="J6" i="9"/>
  <c r="K6" i="9" s="1"/>
  <c r="M7" i="9"/>
  <c r="M6" i="8"/>
  <c r="H5" i="8"/>
  <c r="I5" i="8" s="1"/>
  <c r="L5" i="8" s="1"/>
  <c r="G5" i="8"/>
  <c r="R1" i="8"/>
  <c r="O6" i="7"/>
  <c r="M5" i="7"/>
  <c r="M6" i="7" s="1"/>
  <c r="M7" i="7" s="1"/>
  <c r="M8" i="7" s="1"/>
  <c r="H5" i="7"/>
  <c r="I5" i="7" s="1"/>
  <c r="L5" i="7" s="1"/>
  <c r="F6" i="7"/>
  <c r="J7" i="11" l="1"/>
  <c r="K7" i="11" s="1"/>
  <c r="AI7" i="11" s="1"/>
  <c r="AJ7" i="11" s="1"/>
  <c r="M9" i="11"/>
  <c r="D7" i="11"/>
  <c r="E7" i="11" s="1"/>
  <c r="G7" i="11" s="1"/>
  <c r="N6" i="11"/>
  <c r="O6" i="11" s="1"/>
  <c r="Q6" i="11" s="1"/>
  <c r="F7" i="11"/>
  <c r="L5" i="10"/>
  <c r="J6" i="10" s="1"/>
  <c r="K6" i="10" s="1"/>
  <c r="V6" i="10" s="1"/>
  <c r="V5" i="10"/>
  <c r="M7" i="10"/>
  <c r="D7" i="10"/>
  <c r="E7" i="10" s="1"/>
  <c r="G7" i="10" s="1"/>
  <c r="F7" i="10"/>
  <c r="H6" i="10"/>
  <c r="I6" i="10" s="1"/>
  <c r="H6" i="9"/>
  <c r="I6" i="9" s="1"/>
  <c r="L6" i="9" s="1"/>
  <c r="M8" i="9"/>
  <c r="G6" i="9"/>
  <c r="N5" i="8"/>
  <c r="O5" i="8" s="1"/>
  <c r="D6" i="8"/>
  <c r="E6" i="8" s="1"/>
  <c r="F6" i="8"/>
  <c r="J6" i="8"/>
  <c r="K6" i="8" s="1"/>
  <c r="M7" i="8"/>
  <c r="O7" i="7"/>
  <c r="P6" i="7"/>
  <c r="J6" i="7"/>
  <c r="K6" i="7" s="1"/>
  <c r="N5" i="7"/>
  <c r="H6" i="7"/>
  <c r="I6" i="7" s="1"/>
  <c r="G6" i="7"/>
  <c r="M9" i="7"/>
  <c r="M10" i="11" l="1"/>
  <c r="D8" i="11"/>
  <c r="E8" i="11" s="1"/>
  <c r="F8" i="11"/>
  <c r="H7" i="11"/>
  <c r="I7" i="11" s="1"/>
  <c r="L7" i="11" s="1"/>
  <c r="N5" i="10"/>
  <c r="O5" i="10" s="1"/>
  <c r="L6" i="10"/>
  <c r="J7" i="10" s="1"/>
  <c r="D8" i="10"/>
  <c r="E8" i="10" s="1"/>
  <c r="F8" i="10"/>
  <c r="H7" i="10"/>
  <c r="I7" i="10" s="1"/>
  <c r="M8" i="10"/>
  <c r="J7" i="9"/>
  <c r="K7" i="9" s="1"/>
  <c r="M9" i="9"/>
  <c r="N6" i="9"/>
  <c r="O6" i="9" s="1"/>
  <c r="Q6" i="9" s="1"/>
  <c r="F7" i="9"/>
  <c r="D7" i="9"/>
  <c r="E7" i="9" s="1"/>
  <c r="H6" i="8"/>
  <c r="I6" i="8" s="1"/>
  <c r="L6" i="8" s="1"/>
  <c r="G6" i="8"/>
  <c r="M8" i="8"/>
  <c r="O8" i="7"/>
  <c r="P7" i="7"/>
  <c r="L6" i="7"/>
  <c r="N6" i="7" s="1"/>
  <c r="R6" i="7" s="1"/>
  <c r="D7" i="7"/>
  <c r="E7" i="7" s="1"/>
  <c r="F7" i="7"/>
  <c r="M10" i="7"/>
  <c r="K7" i="10" l="1"/>
  <c r="V7" i="10"/>
  <c r="J8" i="11"/>
  <c r="K8" i="11" s="1"/>
  <c r="H8" i="11"/>
  <c r="I8" i="11" s="1"/>
  <c r="G8" i="11"/>
  <c r="N7" i="11"/>
  <c r="O7" i="11" s="1"/>
  <c r="M11" i="11"/>
  <c r="N6" i="10"/>
  <c r="O6" i="10" s="1"/>
  <c r="Q6" i="10" s="1"/>
  <c r="G8" i="10"/>
  <c r="L7" i="10"/>
  <c r="N7" i="10" s="1"/>
  <c r="H8" i="10"/>
  <c r="I8" i="10" s="1"/>
  <c r="M9" i="10"/>
  <c r="H7" i="9"/>
  <c r="I7" i="9" s="1"/>
  <c r="L7" i="9" s="1"/>
  <c r="M10" i="9"/>
  <c r="G7" i="9"/>
  <c r="J7" i="8"/>
  <c r="K7" i="8" s="1"/>
  <c r="M9" i="8"/>
  <c r="N6" i="8"/>
  <c r="O6" i="8" s="1"/>
  <c r="Q6" i="8" s="1"/>
  <c r="D7" i="8"/>
  <c r="E7" i="8" s="1"/>
  <c r="G7" i="8" s="1"/>
  <c r="F7" i="8"/>
  <c r="O9" i="7"/>
  <c r="P8" i="7"/>
  <c r="J7" i="7"/>
  <c r="K7" i="7" s="1"/>
  <c r="M11" i="7"/>
  <c r="H7" i="7"/>
  <c r="I7" i="7" s="1"/>
  <c r="G7" i="7"/>
  <c r="L8" i="11" l="1"/>
  <c r="J9" i="11" s="1"/>
  <c r="K9" i="11" s="1"/>
  <c r="M12" i="11"/>
  <c r="D9" i="11"/>
  <c r="E9" i="11" s="1"/>
  <c r="G9" i="11" s="1"/>
  <c r="F9" i="11"/>
  <c r="AH7" i="11"/>
  <c r="AJ8" i="11" s="1"/>
  <c r="Q7" i="11"/>
  <c r="J8" i="10"/>
  <c r="O7" i="10"/>
  <c r="Q7" i="10" s="1"/>
  <c r="D9" i="10"/>
  <c r="E9" i="10" s="1"/>
  <c r="F9" i="10"/>
  <c r="M10" i="10"/>
  <c r="J8" i="9"/>
  <c r="K8" i="9" s="1"/>
  <c r="D8" i="9"/>
  <c r="E8" i="9" s="1"/>
  <c r="N7" i="9"/>
  <c r="O7" i="9" s="1"/>
  <c r="Q7" i="9" s="1"/>
  <c r="F8" i="9"/>
  <c r="M11" i="9"/>
  <c r="F8" i="8"/>
  <c r="D8" i="8"/>
  <c r="E8" i="8" s="1"/>
  <c r="G8" i="8" s="1"/>
  <c r="M10" i="8"/>
  <c r="H7" i="8"/>
  <c r="I7" i="8" s="1"/>
  <c r="L7" i="8" s="1"/>
  <c r="O10" i="7"/>
  <c r="P9" i="7"/>
  <c r="L7" i="7"/>
  <c r="J8" i="7" s="1"/>
  <c r="K8" i="7" s="1"/>
  <c r="F8" i="7"/>
  <c r="D8" i="7"/>
  <c r="E8" i="7" s="1"/>
  <c r="M12" i="7"/>
  <c r="N8" i="11" l="1"/>
  <c r="O8" i="11" s="1"/>
  <c r="Q8" i="11" s="1"/>
  <c r="K8" i="10"/>
  <c r="V8" i="10"/>
  <c r="F10" i="11"/>
  <c r="D10" i="11"/>
  <c r="E10" i="11" s="1"/>
  <c r="G10" i="11" s="1"/>
  <c r="M13" i="11"/>
  <c r="H9" i="11"/>
  <c r="I9" i="11" s="1"/>
  <c r="L9" i="11" s="1"/>
  <c r="M11" i="10"/>
  <c r="L8" i="10"/>
  <c r="N8" i="10" s="1"/>
  <c r="G9" i="10"/>
  <c r="H9" i="10"/>
  <c r="I9" i="10" s="1"/>
  <c r="H8" i="9"/>
  <c r="I8" i="9" s="1"/>
  <c r="L8" i="9" s="1"/>
  <c r="M12" i="9"/>
  <c r="G8" i="9"/>
  <c r="J8" i="8"/>
  <c r="K8" i="8" s="1"/>
  <c r="N7" i="8"/>
  <c r="O7" i="8" s="1"/>
  <c r="Q7" i="8" s="1"/>
  <c r="F9" i="8"/>
  <c r="D9" i="8"/>
  <c r="E9" i="8" s="1"/>
  <c r="G9" i="8" s="1"/>
  <c r="M11" i="8"/>
  <c r="H8" i="8"/>
  <c r="I8" i="8" s="1"/>
  <c r="O11" i="7"/>
  <c r="P10" i="7"/>
  <c r="G8" i="7"/>
  <c r="D9" i="7" s="1"/>
  <c r="E9" i="7" s="1"/>
  <c r="N7" i="7"/>
  <c r="R7" i="7" s="1"/>
  <c r="M13" i="7"/>
  <c r="H8" i="7"/>
  <c r="I8" i="7" s="1"/>
  <c r="L8" i="7" s="1"/>
  <c r="T8" i="11" l="1"/>
  <c r="U8" i="11"/>
  <c r="J10" i="11"/>
  <c r="K10" i="11" s="1"/>
  <c r="N9" i="11"/>
  <c r="R8" i="11"/>
  <c r="S8" i="11"/>
  <c r="M14" i="11"/>
  <c r="D11" i="11"/>
  <c r="E11" i="11" s="1"/>
  <c r="F11" i="11"/>
  <c r="H10" i="11"/>
  <c r="I10" i="11" s="1"/>
  <c r="M12" i="10"/>
  <c r="F10" i="10"/>
  <c r="D10" i="10"/>
  <c r="E10" i="10" s="1"/>
  <c r="G10" i="10" s="1"/>
  <c r="J9" i="10"/>
  <c r="J9" i="9"/>
  <c r="K9" i="9" s="1"/>
  <c r="F9" i="9"/>
  <c r="N8" i="9"/>
  <c r="D9" i="9"/>
  <c r="E9" i="9" s="1"/>
  <c r="G9" i="9" s="1"/>
  <c r="M13" i="9"/>
  <c r="L8" i="8"/>
  <c r="M12" i="8"/>
  <c r="F10" i="8"/>
  <c r="D10" i="8"/>
  <c r="E10" i="8" s="1"/>
  <c r="G10" i="8" s="1"/>
  <c r="H9" i="8"/>
  <c r="I9" i="8" s="1"/>
  <c r="O12" i="7"/>
  <c r="P11" i="7"/>
  <c r="F9" i="7"/>
  <c r="H9" i="7" s="1"/>
  <c r="I9" i="7" s="1"/>
  <c r="J9" i="7"/>
  <c r="K9" i="7" s="1"/>
  <c r="N8" i="7"/>
  <c r="M14" i="7"/>
  <c r="K9" i="10" l="1"/>
  <c r="V9" i="10" s="1"/>
  <c r="L9" i="10"/>
  <c r="U9" i="11"/>
  <c r="O9" i="11"/>
  <c r="Q9" i="11" s="1"/>
  <c r="T9" i="11"/>
  <c r="M15" i="11"/>
  <c r="H11" i="11"/>
  <c r="I11" i="11" s="1"/>
  <c r="G11" i="11"/>
  <c r="L10" i="11"/>
  <c r="M13" i="10"/>
  <c r="F11" i="10"/>
  <c r="D11" i="10"/>
  <c r="E11" i="10" s="1"/>
  <c r="U8" i="10"/>
  <c r="T8" i="10"/>
  <c r="O8" i="10"/>
  <c r="Q8" i="10" s="1"/>
  <c r="H10" i="10"/>
  <c r="I10" i="10" s="1"/>
  <c r="F10" i="9"/>
  <c r="D10" i="9"/>
  <c r="E10" i="9" s="1"/>
  <c r="G10" i="9" s="1"/>
  <c r="T8" i="9"/>
  <c r="U8" i="9"/>
  <c r="O8" i="9"/>
  <c r="Q8" i="9" s="1"/>
  <c r="M14" i="9"/>
  <c r="H9" i="9"/>
  <c r="I9" i="9" s="1"/>
  <c r="L9" i="9" s="1"/>
  <c r="M13" i="8"/>
  <c r="H10" i="8"/>
  <c r="I10" i="8" s="1"/>
  <c r="D11" i="8"/>
  <c r="E11" i="8" s="1"/>
  <c r="G11" i="8" s="1"/>
  <c r="F11" i="8"/>
  <c r="J9" i="8"/>
  <c r="K9" i="8" s="1"/>
  <c r="L9" i="8"/>
  <c r="N8" i="8"/>
  <c r="O13" i="7"/>
  <c r="P12" i="7"/>
  <c r="G9" i="7"/>
  <c r="D10" i="7" s="1"/>
  <c r="E10" i="7" s="1"/>
  <c r="R8" i="7"/>
  <c r="V8" i="7"/>
  <c r="U8" i="7"/>
  <c r="M15" i="7"/>
  <c r="L9" i="7"/>
  <c r="N9" i="10" l="1"/>
  <c r="J10" i="10"/>
  <c r="M16" i="11"/>
  <c r="J11" i="11"/>
  <c r="K11" i="11" s="1"/>
  <c r="N10" i="11"/>
  <c r="D12" i="11"/>
  <c r="E12" i="11" s="1"/>
  <c r="G12" i="11" s="1"/>
  <c r="F12" i="11"/>
  <c r="S9" i="11"/>
  <c r="R9" i="11"/>
  <c r="S8" i="10"/>
  <c r="R8" i="10"/>
  <c r="G11" i="10"/>
  <c r="H11" i="10"/>
  <c r="I11" i="10"/>
  <c r="M14" i="10"/>
  <c r="U9" i="10"/>
  <c r="T9" i="10"/>
  <c r="O9" i="10"/>
  <c r="Q9" i="10" s="1"/>
  <c r="J10" i="9"/>
  <c r="K10" i="9" s="1"/>
  <c r="N9" i="9"/>
  <c r="M15" i="9"/>
  <c r="H10" i="9"/>
  <c r="I10" i="9" s="1"/>
  <c r="S8" i="9"/>
  <c r="R8" i="9"/>
  <c r="F11" i="9"/>
  <c r="D11" i="9"/>
  <c r="E11" i="9" s="1"/>
  <c r="G11" i="9" s="1"/>
  <c r="M14" i="8"/>
  <c r="D12" i="8"/>
  <c r="E12" i="8" s="1"/>
  <c r="F12" i="8"/>
  <c r="U8" i="8"/>
  <c r="O8" i="8"/>
  <c r="Q8" i="8" s="1"/>
  <c r="T8" i="8"/>
  <c r="J10" i="8"/>
  <c r="K10" i="8" s="1"/>
  <c r="L10" i="8" s="1"/>
  <c r="N9" i="8"/>
  <c r="H11" i="8"/>
  <c r="I11" i="8" s="1"/>
  <c r="O14" i="7"/>
  <c r="P13" i="7"/>
  <c r="F10" i="7"/>
  <c r="T8" i="7"/>
  <c r="S8" i="7"/>
  <c r="J10" i="7"/>
  <c r="K10" i="7" s="1"/>
  <c r="N9" i="7"/>
  <c r="H10" i="7"/>
  <c r="I10" i="7" s="1"/>
  <c r="L10" i="7" s="1"/>
  <c r="M16" i="7"/>
  <c r="G10" i="7"/>
  <c r="K10" i="10" l="1"/>
  <c r="L10" i="10" s="1"/>
  <c r="L11" i="11"/>
  <c r="U10" i="11"/>
  <c r="T10" i="11"/>
  <c r="O10" i="11"/>
  <c r="Q10" i="11" s="1"/>
  <c r="H12" i="11"/>
  <c r="I12" i="11" s="1"/>
  <c r="F13" i="11"/>
  <c r="D13" i="11"/>
  <c r="E13" i="11" s="1"/>
  <c r="M17" i="11"/>
  <c r="M15" i="10"/>
  <c r="S9" i="10"/>
  <c r="R9" i="10"/>
  <c r="D12" i="10"/>
  <c r="E12" i="10" s="1"/>
  <c r="F12" i="10"/>
  <c r="D12" i="9"/>
  <c r="E12" i="9" s="1"/>
  <c r="F12" i="9"/>
  <c r="M16" i="9"/>
  <c r="O9" i="9"/>
  <c r="Q9" i="9" s="1"/>
  <c r="U9" i="9"/>
  <c r="T9" i="9"/>
  <c r="H11" i="9"/>
  <c r="I11" i="9" s="1"/>
  <c r="L10" i="9"/>
  <c r="J11" i="8"/>
  <c r="K11" i="8" s="1"/>
  <c r="N10" i="8"/>
  <c r="H12" i="8"/>
  <c r="I12" i="8" s="1"/>
  <c r="G12" i="8"/>
  <c r="O9" i="8"/>
  <c r="Q9" i="8" s="1"/>
  <c r="U9" i="8"/>
  <c r="T9" i="8"/>
  <c r="M15" i="8"/>
  <c r="R8" i="8"/>
  <c r="S8" i="8"/>
  <c r="O15" i="7"/>
  <c r="P14" i="7"/>
  <c r="J11" i="7"/>
  <c r="K11" i="7" s="1"/>
  <c r="U9" i="7"/>
  <c r="V9" i="7"/>
  <c r="R9" i="7"/>
  <c r="D11" i="7"/>
  <c r="E11" i="7" s="1"/>
  <c r="N10" i="7"/>
  <c r="F11" i="7"/>
  <c r="M17" i="7"/>
  <c r="J11" i="10" l="1"/>
  <c r="V10" i="10"/>
  <c r="N10" i="10" s="1"/>
  <c r="S10" i="11"/>
  <c r="R10" i="11"/>
  <c r="H13" i="11"/>
  <c r="I13" i="11" s="1"/>
  <c r="M18" i="11"/>
  <c r="G13" i="11"/>
  <c r="J12" i="11"/>
  <c r="K12" i="11" s="1"/>
  <c r="N11" i="11"/>
  <c r="M16" i="10"/>
  <c r="H12" i="10"/>
  <c r="I12" i="10" s="1"/>
  <c r="G12" i="10"/>
  <c r="M17" i="9"/>
  <c r="H12" i="9"/>
  <c r="I12" i="9" s="1"/>
  <c r="S9" i="9"/>
  <c r="R9" i="9"/>
  <c r="J11" i="9"/>
  <c r="K11" i="9" s="1"/>
  <c r="N10" i="9"/>
  <c r="G12" i="9"/>
  <c r="L11" i="8"/>
  <c r="S9" i="8"/>
  <c r="R9" i="8"/>
  <c r="D13" i="8"/>
  <c r="E13" i="8" s="1"/>
  <c r="G13" i="8" s="1"/>
  <c r="F13" i="8"/>
  <c r="M16" i="8"/>
  <c r="O10" i="8"/>
  <c r="Q10" i="8" s="1"/>
  <c r="U10" i="8"/>
  <c r="T10" i="8"/>
  <c r="O16" i="7"/>
  <c r="P15" i="7"/>
  <c r="U10" i="7"/>
  <c r="R10" i="7"/>
  <c r="V10" i="7"/>
  <c r="G11" i="7"/>
  <c r="M18" i="7"/>
  <c r="H11" i="7"/>
  <c r="I11" i="7" s="1"/>
  <c r="L11" i="7" s="1"/>
  <c r="T9" i="7"/>
  <c r="S9" i="7"/>
  <c r="T10" i="10" l="1"/>
  <c r="U10" i="10"/>
  <c r="O10" i="10"/>
  <c r="Q10" i="10" s="1"/>
  <c r="R10" i="10" s="1"/>
  <c r="K11" i="10"/>
  <c r="L11" i="10" s="1"/>
  <c r="V11" i="10"/>
  <c r="L12" i="11"/>
  <c r="N12" i="11" s="1"/>
  <c r="U11" i="11"/>
  <c r="O11" i="11"/>
  <c r="Q11" i="11" s="1"/>
  <c r="T11" i="11"/>
  <c r="M19" i="11"/>
  <c r="F14" i="11"/>
  <c r="D14" i="11"/>
  <c r="E14" i="11" s="1"/>
  <c r="G14" i="11" s="1"/>
  <c r="J12" i="10"/>
  <c r="S10" i="10"/>
  <c r="F13" i="10"/>
  <c r="D13" i="10"/>
  <c r="E13" i="10" s="1"/>
  <c r="G13" i="10" s="1"/>
  <c r="M17" i="10"/>
  <c r="F13" i="9"/>
  <c r="D13" i="9"/>
  <c r="E13" i="9" s="1"/>
  <c r="G13" i="9" s="1"/>
  <c r="M18" i="9"/>
  <c r="T10" i="9"/>
  <c r="U10" i="9"/>
  <c r="O10" i="9"/>
  <c r="Q10" i="9" s="1"/>
  <c r="L11" i="9"/>
  <c r="J12" i="8"/>
  <c r="K12" i="8" s="1"/>
  <c r="N11" i="8"/>
  <c r="H13" i="8"/>
  <c r="I13" i="8"/>
  <c r="F14" i="8"/>
  <c r="D14" i="8"/>
  <c r="E14" i="8" s="1"/>
  <c r="G14" i="8" s="1"/>
  <c r="M17" i="8"/>
  <c r="S10" i="8"/>
  <c r="R10" i="8"/>
  <c r="O17" i="7"/>
  <c r="P16" i="7"/>
  <c r="J12" i="7"/>
  <c r="K12" i="7" s="1"/>
  <c r="M19" i="7"/>
  <c r="F12" i="7"/>
  <c r="D12" i="7"/>
  <c r="E12" i="7" s="1"/>
  <c r="G12" i="7" s="1"/>
  <c r="N11" i="7"/>
  <c r="S10" i="7"/>
  <c r="T10" i="7"/>
  <c r="J13" i="11" l="1"/>
  <c r="K13" i="11" s="1"/>
  <c r="L13" i="11" s="1"/>
  <c r="N13" i="11" s="1"/>
  <c r="N11" i="10"/>
  <c r="U11" i="10" s="1"/>
  <c r="K12" i="10"/>
  <c r="V12" i="10"/>
  <c r="L12" i="8"/>
  <c r="M20" i="11"/>
  <c r="H14" i="11"/>
  <c r="I14" i="11" s="1"/>
  <c r="F15" i="11"/>
  <c r="D15" i="11"/>
  <c r="E15" i="11" s="1"/>
  <c r="G15" i="11" s="1"/>
  <c r="S11" i="11"/>
  <c r="R11" i="11"/>
  <c r="O12" i="11"/>
  <c r="Q12" i="11" s="1"/>
  <c r="T12" i="11"/>
  <c r="U12" i="11"/>
  <c r="F14" i="10"/>
  <c r="D14" i="10"/>
  <c r="E14" i="10" s="1"/>
  <c r="H13" i="10"/>
  <c r="I13" i="10" s="1"/>
  <c r="M18" i="10"/>
  <c r="L12" i="10"/>
  <c r="N12" i="10" s="1"/>
  <c r="M19" i="9"/>
  <c r="F14" i="9"/>
  <c r="D14" i="9"/>
  <c r="E14" i="9" s="1"/>
  <c r="G14" i="9" s="1"/>
  <c r="R10" i="9"/>
  <c r="S10" i="9"/>
  <c r="J12" i="9"/>
  <c r="K12" i="9" s="1"/>
  <c r="N11" i="9"/>
  <c r="H13" i="9"/>
  <c r="I13" i="9" s="1"/>
  <c r="H14" i="8"/>
  <c r="I14" i="8" s="1"/>
  <c r="M18" i="8"/>
  <c r="O11" i="8"/>
  <c r="Q11" i="8" s="1"/>
  <c r="T11" i="8"/>
  <c r="U11" i="8"/>
  <c r="D15" i="8"/>
  <c r="E15" i="8" s="1"/>
  <c r="F15" i="8"/>
  <c r="J13" i="8"/>
  <c r="K13" i="8" s="1"/>
  <c r="L13" i="8" s="1"/>
  <c r="N12" i="8"/>
  <c r="O18" i="7"/>
  <c r="P17" i="7"/>
  <c r="M20" i="7"/>
  <c r="H12" i="7"/>
  <c r="I12" i="7" s="1"/>
  <c r="L12" i="7" s="1"/>
  <c r="D13" i="7"/>
  <c r="E13" i="7" s="1"/>
  <c r="F13" i="7"/>
  <c r="R11" i="7"/>
  <c r="V11" i="7"/>
  <c r="U11" i="7"/>
  <c r="J14" i="11" l="1"/>
  <c r="K14" i="11" s="1"/>
  <c r="O11" i="10"/>
  <c r="Q11" i="10" s="1"/>
  <c r="R11" i="10" s="1"/>
  <c r="T11" i="10"/>
  <c r="S12" i="11"/>
  <c r="R12" i="11"/>
  <c r="M21" i="11"/>
  <c r="D16" i="11"/>
  <c r="E16" i="11" s="1"/>
  <c r="F16" i="11"/>
  <c r="T13" i="11"/>
  <c r="O13" i="11"/>
  <c r="Q13" i="11" s="1"/>
  <c r="U13" i="11"/>
  <c r="H15" i="11"/>
  <c r="I15" i="11" s="1"/>
  <c r="H14" i="10"/>
  <c r="I14" i="10" s="1"/>
  <c r="J13" i="10"/>
  <c r="M19" i="10"/>
  <c r="G14" i="10"/>
  <c r="H14" i="9"/>
  <c r="I14" i="9" s="1"/>
  <c r="L12" i="9"/>
  <c r="F15" i="9"/>
  <c r="D15" i="9"/>
  <c r="E15" i="9" s="1"/>
  <c r="G15" i="9" s="1"/>
  <c r="T11" i="9"/>
  <c r="O11" i="9"/>
  <c r="Q11" i="9" s="1"/>
  <c r="U11" i="9"/>
  <c r="M20" i="9"/>
  <c r="M19" i="8"/>
  <c r="H15" i="8"/>
  <c r="I15" i="8" s="1"/>
  <c r="J14" i="8"/>
  <c r="K14" i="8" s="1"/>
  <c r="L14" i="8" s="1"/>
  <c r="N13" i="8"/>
  <c r="T12" i="8"/>
  <c r="U12" i="8"/>
  <c r="O12" i="8"/>
  <c r="Q12" i="8" s="1"/>
  <c r="G15" i="8"/>
  <c r="S11" i="8"/>
  <c r="R11" i="8"/>
  <c r="O19" i="7"/>
  <c r="P18" i="7"/>
  <c r="G13" i="7"/>
  <c r="F14" i="7" s="1"/>
  <c r="J13" i="7"/>
  <c r="K13" i="7" s="1"/>
  <c r="N12" i="7"/>
  <c r="D14" i="7"/>
  <c r="E14" i="7" s="1"/>
  <c r="T11" i="7"/>
  <c r="S11" i="7"/>
  <c r="M21" i="7"/>
  <c r="H13" i="7"/>
  <c r="I13" i="7" s="1"/>
  <c r="L14" i="11" l="1"/>
  <c r="S11" i="10"/>
  <c r="K13" i="10"/>
  <c r="V13" i="10" s="1"/>
  <c r="M22" i="11"/>
  <c r="G16" i="11"/>
  <c r="S13" i="11"/>
  <c r="R13" i="11"/>
  <c r="H16" i="11"/>
  <c r="I16" i="11" s="1"/>
  <c r="O12" i="10"/>
  <c r="Q12" i="10" s="1"/>
  <c r="U12" i="10"/>
  <c r="T12" i="10"/>
  <c r="M20" i="10"/>
  <c r="F15" i="10"/>
  <c r="D15" i="10"/>
  <c r="E15" i="10" s="1"/>
  <c r="G15" i="10" s="1"/>
  <c r="H15" i="9"/>
  <c r="I15" i="9" s="1"/>
  <c r="J13" i="9"/>
  <c r="K13" i="9" s="1"/>
  <c r="N12" i="9"/>
  <c r="S11" i="9"/>
  <c r="R11" i="9"/>
  <c r="M21" i="9"/>
  <c r="D16" i="9"/>
  <c r="E16" i="9" s="1"/>
  <c r="F16" i="9"/>
  <c r="J15" i="8"/>
  <c r="K15" i="8" s="1"/>
  <c r="N14" i="8"/>
  <c r="R12" i="8"/>
  <c r="S12" i="8"/>
  <c r="F16" i="8"/>
  <c r="D16" i="8"/>
  <c r="E16" i="8" s="1"/>
  <c r="G16" i="8" s="1"/>
  <c r="T13" i="8"/>
  <c r="O13" i="8"/>
  <c r="Q13" i="8" s="1"/>
  <c r="U13" i="8"/>
  <c r="M20" i="8"/>
  <c r="O20" i="7"/>
  <c r="P19" i="7"/>
  <c r="L13" i="7"/>
  <c r="J14" i="7"/>
  <c r="K14" i="7" s="1"/>
  <c r="N13" i="7"/>
  <c r="G14" i="7"/>
  <c r="H14" i="7"/>
  <c r="I14" i="7" s="1"/>
  <c r="L14" i="7" s="1"/>
  <c r="V12" i="7"/>
  <c r="R12" i="7"/>
  <c r="U12" i="7"/>
  <c r="M22" i="7"/>
  <c r="N14" i="11" l="1"/>
  <c r="J15" i="11"/>
  <c r="L13" i="10"/>
  <c r="N13" i="10" s="1"/>
  <c r="M23" i="11"/>
  <c r="D17" i="11"/>
  <c r="E17" i="11" s="1"/>
  <c r="F17" i="11"/>
  <c r="M21" i="10"/>
  <c r="D16" i="10"/>
  <c r="E16" i="10" s="1"/>
  <c r="F16" i="10"/>
  <c r="S12" i="10"/>
  <c r="R12" i="10"/>
  <c r="H15" i="10"/>
  <c r="I15" i="10" s="1"/>
  <c r="J14" i="10"/>
  <c r="L13" i="9"/>
  <c r="J14" i="9" s="1"/>
  <c r="K14" i="9" s="1"/>
  <c r="U12" i="9"/>
  <c r="T12" i="9"/>
  <c r="O12" i="9"/>
  <c r="Q12" i="9" s="1"/>
  <c r="H16" i="9"/>
  <c r="I16" i="9" s="1"/>
  <c r="G16" i="9"/>
  <c r="M22" i="9"/>
  <c r="M21" i="8"/>
  <c r="H16" i="8"/>
  <c r="I16" i="8" s="1"/>
  <c r="O14" i="8"/>
  <c r="Q14" i="8" s="1"/>
  <c r="U14" i="8"/>
  <c r="T14" i="8"/>
  <c r="F17" i="8"/>
  <c r="D17" i="8"/>
  <c r="E17" i="8" s="1"/>
  <c r="S13" i="8"/>
  <c r="R13" i="8"/>
  <c r="L15" i="8"/>
  <c r="O21" i="7"/>
  <c r="P20" i="7"/>
  <c r="J15" i="7"/>
  <c r="K15" i="7" s="1"/>
  <c r="S12" i="7"/>
  <c r="T12" i="7"/>
  <c r="M23" i="7"/>
  <c r="N14" i="7"/>
  <c r="F15" i="7"/>
  <c r="D15" i="7"/>
  <c r="E15" i="7" s="1"/>
  <c r="R13" i="7"/>
  <c r="U13" i="7"/>
  <c r="V13" i="7"/>
  <c r="K15" i="11" l="1"/>
  <c r="L15" i="11" s="1"/>
  <c r="T14" i="11"/>
  <c r="U14" i="11"/>
  <c r="O14" i="11"/>
  <c r="Q14" i="11" s="1"/>
  <c r="K14" i="10"/>
  <c r="V14" i="10"/>
  <c r="G17" i="11"/>
  <c r="H17" i="11"/>
  <c r="I17" i="11" s="1"/>
  <c r="M24" i="11"/>
  <c r="T13" i="10"/>
  <c r="O13" i="10"/>
  <c r="Q13" i="10" s="1"/>
  <c r="U13" i="10"/>
  <c r="G16" i="10"/>
  <c r="L14" i="10"/>
  <c r="N14" i="10" s="1"/>
  <c r="H16" i="10"/>
  <c r="I16" i="10" s="1"/>
  <c r="M22" i="10"/>
  <c r="N13" i="9"/>
  <c r="O13" i="9"/>
  <c r="Q13" i="9" s="1"/>
  <c r="U13" i="9"/>
  <c r="T13" i="9"/>
  <c r="S12" i="9"/>
  <c r="R12" i="9"/>
  <c r="M23" i="9"/>
  <c r="F17" i="9"/>
  <c r="D17" i="9"/>
  <c r="E17" i="9" s="1"/>
  <c r="G17" i="9" s="1"/>
  <c r="L14" i="9"/>
  <c r="S14" i="8"/>
  <c r="R14" i="8"/>
  <c r="M22" i="8"/>
  <c r="H17" i="8"/>
  <c r="I17" i="8" s="1"/>
  <c r="J16" i="8"/>
  <c r="K16" i="8" s="1"/>
  <c r="N15" i="8"/>
  <c r="G17" i="8"/>
  <c r="O22" i="7"/>
  <c r="P21" i="7"/>
  <c r="H15" i="7"/>
  <c r="I15" i="7" s="1"/>
  <c r="L15" i="7" s="1"/>
  <c r="U14" i="7"/>
  <c r="R14" i="7"/>
  <c r="V14" i="7"/>
  <c r="M24" i="7"/>
  <c r="S13" i="7"/>
  <c r="T13" i="7"/>
  <c r="G15" i="7"/>
  <c r="S14" i="11" l="1"/>
  <c r="R14" i="11"/>
  <c r="N15" i="11"/>
  <c r="J16" i="11"/>
  <c r="K16" i="11" s="1"/>
  <c r="M25" i="11"/>
  <c r="F18" i="11"/>
  <c r="D18" i="11"/>
  <c r="E18" i="11" s="1"/>
  <c r="J15" i="10"/>
  <c r="F17" i="10"/>
  <c r="D17" i="10"/>
  <c r="E17" i="10" s="1"/>
  <c r="G17" i="10" s="1"/>
  <c r="M23" i="10"/>
  <c r="S13" i="10"/>
  <c r="R13" i="10"/>
  <c r="M24" i="9"/>
  <c r="J15" i="9"/>
  <c r="K15" i="9" s="1"/>
  <c r="N14" i="9"/>
  <c r="F18" i="9"/>
  <c r="D18" i="9"/>
  <c r="E18" i="9" s="1"/>
  <c r="H17" i="9"/>
  <c r="I17" i="9" s="1"/>
  <c r="S13" i="9"/>
  <c r="R13" i="9"/>
  <c r="F18" i="8"/>
  <c r="D18" i="8"/>
  <c r="E18" i="8" s="1"/>
  <c r="O15" i="8"/>
  <c r="Q15" i="8" s="1"/>
  <c r="U15" i="8"/>
  <c r="T15" i="8"/>
  <c r="M23" i="8"/>
  <c r="L16" i="8"/>
  <c r="O23" i="7"/>
  <c r="P22" i="7"/>
  <c r="J16" i="7"/>
  <c r="K16" i="7" s="1"/>
  <c r="M25" i="7"/>
  <c r="F16" i="7"/>
  <c r="N15" i="7"/>
  <c r="D16" i="7"/>
  <c r="E16" i="7" s="1"/>
  <c r="G16" i="7" s="1"/>
  <c r="S14" i="7"/>
  <c r="T14" i="7"/>
  <c r="L16" i="11" l="1"/>
  <c r="J17" i="11" s="1"/>
  <c r="T15" i="11"/>
  <c r="U15" i="11"/>
  <c r="O15" i="11"/>
  <c r="Q15" i="11" s="1"/>
  <c r="K15" i="10"/>
  <c r="V15" i="10"/>
  <c r="H18" i="11"/>
  <c r="I18" i="11" s="1"/>
  <c r="M26" i="11"/>
  <c r="G18" i="11"/>
  <c r="L15" i="10"/>
  <c r="N15" i="10" s="1"/>
  <c r="M24" i="10"/>
  <c r="F18" i="10"/>
  <c r="D18" i="10"/>
  <c r="E18" i="10" s="1"/>
  <c r="H17" i="10"/>
  <c r="I17" i="10" s="1"/>
  <c r="O14" i="10"/>
  <c r="Q14" i="10" s="1"/>
  <c r="U14" i="10"/>
  <c r="T14" i="10"/>
  <c r="L15" i="9"/>
  <c r="J16" i="9" s="1"/>
  <c r="K16" i="9" s="1"/>
  <c r="H18" i="9"/>
  <c r="I18" i="9" s="1"/>
  <c r="U14" i="9"/>
  <c r="T14" i="9"/>
  <c r="O14" i="9"/>
  <c r="Q14" i="9" s="1"/>
  <c r="G18" i="9"/>
  <c r="M25" i="9"/>
  <c r="H18" i="8"/>
  <c r="I18" i="8" s="1"/>
  <c r="M24" i="8"/>
  <c r="S15" i="8"/>
  <c r="R15" i="8"/>
  <c r="J17" i="8"/>
  <c r="K17" i="8" s="1"/>
  <c r="N16" i="8"/>
  <c r="G18" i="8"/>
  <c r="O24" i="7"/>
  <c r="P23" i="7"/>
  <c r="D17" i="7"/>
  <c r="E17" i="7" s="1"/>
  <c r="F17" i="7"/>
  <c r="H16" i="7"/>
  <c r="I16" i="7" s="1"/>
  <c r="L16" i="7" s="1"/>
  <c r="R15" i="7"/>
  <c r="U15" i="7"/>
  <c r="V15" i="7"/>
  <c r="M26" i="7"/>
  <c r="N16" i="11" l="1"/>
  <c r="O16" i="11" s="1"/>
  <c r="Q16" i="11" s="1"/>
  <c r="S15" i="11"/>
  <c r="R15" i="11"/>
  <c r="K17" i="11"/>
  <c r="L17" i="11" s="1"/>
  <c r="J16" i="10"/>
  <c r="M27" i="11"/>
  <c r="F19" i="11"/>
  <c r="D19" i="11"/>
  <c r="E19" i="11" s="1"/>
  <c r="G19" i="11" s="1"/>
  <c r="M25" i="10"/>
  <c r="O15" i="10"/>
  <c r="Q15" i="10" s="1"/>
  <c r="U15" i="10"/>
  <c r="T15" i="10"/>
  <c r="H18" i="10"/>
  <c r="I18" i="10" s="1"/>
  <c r="S14" i="10"/>
  <c r="R14" i="10"/>
  <c r="G18" i="10"/>
  <c r="N15" i="9"/>
  <c r="T15" i="9" s="1"/>
  <c r="L16" i="9"/>
  <c r="M26" i="9"/>
  <c r="S14" i="9"/>
  <c r="R14" i="9"/>
  <c r="F19" i="9"/>
  <c r="D19" i="9"/>
  <c r="E19" i="9" s="1"/>
  <c r="G19" i="9" s="1"/>
  <c r="D19" i="8"/>
  <c r="E19" i="8" s="1"/>
  <c r="G19" i="8" s="1"/>
  <c r="F19" i="8"/>
  <c r="M25" i="8"/>
  <c r="U16" i="8"/>
  <c r="T16" i="8"/>
  <c r="O16" i="8"/>
  <c r="Q16" i="8" s="1"/>
  <c r="L17" i="8"/>
  <c r="O25" i="7"/>
  <c r="P24" i="7"/>
  <c r="G17" i="7"/>
  <c r="D18" i="7" s="1"/>
  <c r="E18" i="7" s="1"/>
  <c r="J17" i="7"/>
  <c r="K17" i="7" s="1"/>
  <c r="N16" i="7"/>
  <c r="S15" i="7"/>
  <c r="T15" i="7"/>
  <c r="M27" i="7"/>
  <c r="H17" i="7"/>
  <c r="I17" i="7" s="1"/>
  <c r="T16" i="11" l="1"/>
  <c r="U16" i="11"/>
  <c r="N17" i="11"/>
  <c r="J18" i="11"/>
  <c r="S16" i="11"/>
  <c r="R16" i="11"/>
  <c r="K16" i="10"/>
  <c r="L16" i="10" s="1"/>
  <c r="J17" i="10" s="1"/>
  <c r="D20" i="11"/>
  <c r="E20" i="11" s="1"/>
  <c r="F20" i="11"/>
  <c r="H19" i="11"/>
  <c r="I19" i="11" s="1"/>
  <c r="M28" i="11"/>
  <c r="S15" i="10"/>
  <c r="R15" i="10"/>
  <c r="F19" i="10"/>
  <c r="D19" i="10"/>
  <c r="E19" i="10" s="1"/>
  <c r="M26" i="10"/>
  <c r="U15" i="9"/>
  <c r="O15" i="9"/>
  <c r="Q15" i="9" s="1"/>
  <c r="R15" i="9" s="1"/>
  <c r="D20" i="9"/>
  <c r="E20" i="9" s="1"/>
  <c r="F20" i="9"/>
  <c r="M27" i="9"/>
  <c r="H19" i="9"/>
  <c r="I19" i="9" s="1"/>
  <c r="S15" i="9"/>
  <c r="J17" i="9"/>
  <c r="K17" i="9" s="1"/>
  <c r="N16" i="9"/>
  <c r="M26" i="8"/>
  <c r="D20" i="8"/>
  <c r="E20" i="8" s="1"/>
  <c r="G20" i="8" s="1"/>
  <c r="F20" i="8"/>
  <c r="J18" i="8"/>
  <c r="K18" i="8" s="1"/>
  <c r="N17" i="8"/>
  <c r="H19" i="8"/>
  <c r="I19" i="8" s="1"/>
  <c r="R16" i="8"/>
  <c r="S16" i="8"/>
  <c r="O26" i="7"/>
  <c r="P25" i="7"/>
  <c r="F18" i="7"/>
  <c r="G18" i="7" s="1"/>
  <c r="L17" i="7"/>
  <c r="M28" i="7"/>
  <c r="V16" i="7"/>
  <c r="U16" i="7"/>
  <c r="R16" i="7"/>
  <c r="K18" i="11" l="1"/>
  <c r="L18" i="11" s="1"/>
  <c r="O17" i="11"/>
  <c r="Q17" i="11" s="1"/>
  <c r="U17" i="11"/>
  <c r="T17" i="11"/>
  <c r="K17" i="10"/>
  <c r="L17" i="10" s="1"/>
  <c r="V17" i="10"/>
  <c r="N16" i="10"/>
  <c r="U16" i="10" s="1"/>
  <c r="V16" i="10"/>
  <c r="H20" i="11"/>
  <c r="I20" i="11" s="1"/>
  <c r="M29" i="11"/>
  <c r="G20" i="11"/>
  <c r="G19" i="10"/>
  <c r="M27" i="10"/>
  <c r="J18" i="10"/>
  <c r="H19" i="10"/>
  <c r="I19" i="10" s="1"/>
  <c r="L17" i="9"/>
  <c r="J18" i="9" s="1"/>
  <c r="K18" i="9" s="1"/>
  <c r="U16" i="9"/>
  <c r="T16" i="9"/>
  <c r="O16" i="9"/>
  <c r="Q16" i="9" s="1"/>
  <c r="M28" i="9"/>
  <c r="H20" i="9"/>
  <c r="I20" i="9" s="1"/>
  <c r="G20" i="9"/>
  <c r="M27" i="8"/>
  <c r="L18" i="8"/>
  <c r="D21" i="8"/>
  <c r="E21" i="8" s="1"/>
  <c r="G21" i="8" s="1"/>
  <c r="F21" i="8"/>
  <c r="U17" i="8"/>
  <c r="O17" i="8"/>
  <c r="Q17" i="8" s="1"/>
  <c r="T17" i="8"/>
  <c r="H20" i="8"/>
  <c r="I20" i="8" s="1"/>
  <c r="O27" i="7"/>
  <c r="P26" i="7"/>
  <c r="H18" i="7"/>
  <c r="I18" i="7" s="1"/>
  <c r="J18" i="7"/>
  <c r="K18" i="7" s="1"/>
  <c r="L18" i="7"/>
  <c r="N18" i="7" s="1"/>
  <c r="N17" i="7"/>
  <c r="F19" i="7"/>
  <c r="D19" i="7"/>
  <c r="E19" i="7" s="1"/>
  <c r="G19" i="7" s="1"/>
  <c r="M29" i="7"/>
  <c r="S16" i="7"/>
  <c r="T16" i="7"/>
  <c r="S17" i="11" l="1"/>
  <c r="R17" i="11"/>
  <c r="J19" i="11"/>
  <c r="N18" i="11"/>
  <c r="K18" i="10"/>
  <c r="V18" i="10" s="1"/>
  <c r="O16" i="10"/>
  <c r="Q16" i="10" s="1"/>
  <c r="T16" i="10"/>
  <c r="N17" i="10"/>
  <c r="O17" i="10" s="1"/>
  <c r="Q17" i="10" s="1"/>
  <c r="F21" i="11"/>
  <c r="D21" i="11"/>
  <c r="E21" i="11" s="1"/>
  <c r="G21" i="11" s="1"/>
  <c r="M30" i="11"/>
  <c r="M28" i="10"/>
  <c r="D20" i="10"/>
  <c r="E20" i="10" s="1"/>
  <c r="F20" i="10"/>
  <c r="S16" i="10"/>
  <c r="R16" i="10"/>
  <c r="N17" i="9"/>
  <c r="O17" i="9" s="1"/>
  <c r="Q17" i="9" s="1"/>
  <c r="F21" i="9"/>
  <c r="D21" i="9"/>
  <c r="E21" i="9" s="1"/>
  <c r="G21" i="9" s="1"/>
  <c r="M29" i="9"/>
  <c r="L18" i="9"/>
  <c r="S16" i="9"/>
  <c r="R16" i="9"/>
  <c r="S17" i="8"/>
  <c r="R17" i="8"/>
  <c r="H21" i="8"/>
  <c r="I21" i="8" s="1"/>
  <c r="M28" i="8"/>
  <c r="F22" i="8"/>
  <c r="D22" i="8"/>
  <c r="E22" i="8" s="1"/>
  <c r="J19" i="8"/>
  <c r="K19" i="8" s="1"/>
  <c r="N18" i="8"/>
  <c r="O28" i="7"/>
  <c r="P27" i="7"/>
  <c r="R18" i="7"/>
  <c r="U18" i="7"/>
  <c r="U47" i="7" s="1"/>
  <c r="V18" i="7"/>
  <c r="V47" i="7" s="1"/>
  <c r="F20" i="7"/>
  <c r="D20" i="7"/>
  <c r="E20" i="7" s="1"/>
  <c r="G20" i="7" s="1"/>
  <c r="M30" i="7"/>
  <c r="H19" i="7"/>
  <c r="I19" i="7" s="1"/>
  <c r="L19" i="7" s="1"/>
  <c r="U17" i="7"/>
  <c r="R17" i="7"/>
  <c r="V17" i="7"/>
  <c r="J19" i="7"/>
  <c r="K19" i="7" s="1"/>
  <c r="U18" i="11" l="1"/>
  <c r="U47" i="11" s="1"/>
  <c r="T18" i="11"/>
  <c r="T47" i="11" s="1"/>
  <c r="O18" i="11"/>
  <c r="Q18" i="11" s="1"/>
  <c r="K19" i="11"/>
  <c r="L19" i="11"/>
  <c r="L18" i="10"/>
  <c r="N18" i="10" s="1"/>
  <c r="T18" i="10" s="1"/>
  <c r="T17" i="10"/>
  <c r="U17" i="10"/>
  <c r="H21" i="11"/>
  <c r="I21" i="11" s="1"/>
  <c r="M31" i="11"/>
  <c r="F22" i="11"/>
  <c r="D22" i="11"/>
  <c r="E22" i="11" s="1"/>
  <c r="G22" i="11" s="1"/>
  <c r="S17" i="10"/>
  <c r="R17" i="10"/>
  <c r="G20" i="10"/>
  <c r="M29" i="10"/>
  <c r="H20" i="10"/>
  <c r="I20" i="10" s="1"/>
  <c r="T17" i="9"/>
  <c r="U17" i="9"/>
  <c r="H21" i="9"/>
  <c r="I21" i="9" s="1"/>
  <c r="F22" i="9"/>
  <c r="D22" i="9"/>
  <c r="E22" i="9" s="1"/>
  <c r="G22" i="9" s="1"/>
  <c r="S17" i="9"/>
  <c r="R17" i="9"/>
  <c r="M30" i="9"/>
  <c r="J19" i="9"/>
  <c r="K19" i="9" s="1"/>
  <c r="N18" i="9"/>
  <c r="L19" i="8"/>
  <c r="U18" i="8"/>
  <c r="U47" i="8" s="1"/>
  <c r="T18" i="8"/>
  <c r="T47" i="8" s="1"/>
  <c r="O18" i="8"/>
  <c r="Q18" i="8" s="1"/>
  <c r="G22" i="8"/>
  <c r="M29" i="8"/>
  <c r="H22" i="8"/>
  <c r="I22" i="8" s="1"/>
  <c r="O29" i="7"/>
  <c r="P28" i="7"/>
  <c r="J20" i="7"/>
  <c r="K20" i="7" s="1"/>
  <c r="N19" i="7"/>
  <c r="S18" i="7"/>
  <c r="S47" i="7" s="1"/>
  <c r="T18" i="7"/>
  <c r="T47" i="7" s="1"/>
  <c r="M31" i="7"/>
  <c r="S17" i="7"/>
  <c r="T17" i="7"/>
  <c r="D21" i="7"/>
  <c r="E21" i="7" s="1"/>
  <c r="F21" i="7"/>
  <c r="H20" i="7"/>
  <c r="I20" i="7"/>
  <c r="L20" i="7" s="1"/>
  <c r="Q47" i="11" l="1"/>
  <c r="R18" i="11"/>
  <c r="R47" i="11" s="1"/>
  <c r="S18" i="11"/>
  <c r="S47" i="11" s="1"/>
  <c r="N19" i="11"/>
  <c r="J20" i="11"/>
  <c r="O18" i="10"/>
  <c r="Q18" i="10" s="1"/>
  <c r="J19" i="10"/>
  <c r="U18" i="10"/>
  <c r="F23" i="11"/>
  <c r="D23" i="11"/>
  <c r="E23" i="11" s="1"/>
  <c r="G23" i="11" s="1"/>
  <c r="M32" i="11"/>
  <c r="H22" i="11"/>
  <c r="I22" i="11" s="1"/>
  <c r="M30" i="10"/>
  <c r="S18" i="10"/>
  <c r="R18" i="10"/>
  <c r="F21" i="10"/>
  <c r="D21" i="10"/>
  <c r="E21" i="10" s="1"/>
  <c r="G21" i="10" s="1"/>
  <c r="L19" i="9"/>
  <c r="F23" i="9"/>
  <c r="D23" i="9"/>
  <c r="E23" i="9" s="1"/>
  <c r="O18" i="9"/>
  <c r="Q18" i="9" s="1"/>
  <c r="T18" i="9"/>
  <c r="T47" i="9" s="1"/>
  <c r="U18" i="9"/>
  <c r="U47" i="9" s="1"/>
  <c r="H22" i="9"/>
  <c r="I22" i="9" s="1"/>
  <c r="M31" i="9"/>
  <c r="S18" i="8"/>
  <c r="S47" i="8" s="1"/>
  <c r="R18" i="8"/>
  <c r="R47" i="8" s="1"/>
  <c r="M30" i="8"/>
  <c r="D23" i="8"/>
  <c r="E23" i="8" s="1"/>
  <c r="G23" i="8" s="1"/>
  <c r="F23" i="8"/>
  <c r="J20" i="8"/>
  <c r="K20" i="8" s="1"/>
  <c r="N19" i="8"/>
  <c r="O30" i="7"/>
  <c r="P29" i="7"/>
  <c r="J21" i="7"/>
  <c r="K21" i="7" s="1"/>
  <c r="G21" i="7"/>
  <c r="M32" i="7"/>
  <c r="N20" i="7"/>
  <c r="H21" i="7"/>
  <c r="I21" i="7" s="1"/>
  <c r="R19" i="7"/>
  <c r="U19" i="7"/>
  <c r="V19" i="7"/>
  <c r="T19" i="11" l="1"/>
  <c r="U19" i="11"/>
  <c r="O19" i="11"/>
  <c r="Q19" i="11" s="1"/>
  <c r="K20" i="11"/>
  <c r="L20" i="11" s="1"/>
  <c r="K19" i="10"/>
  <c r="L19" i="10" s="1"/>
  <c r="V19" i="10"/>
  <c r="M33" i="11"/>
  <c r="D24" i="11"/>
  <c r="E24" i="11" s="1"/>
  <c r="F24" i="11"/>
  <c r="H23" i="11"/>
  <c r="I23" i="11" s="1"/>
  <c r="J20" i="10"/>
  <c r="F22" i="10"/>
  <c r="D22" i="10"/>
  <c r="E22" i="10" s="1"/>
  <c r="G22" i="10" s="1"/>
  <c r="M31" i="10"/>
  <c r="H21" i="10"/>
  <c r="I21" i="10" s="1"/>
  <c r="S18" i="9"/>
  <c r="S47" i="9" s="1"/>
  <c r="R18" i="9"/>
  <c r="R47" i="9" s="1"/>
  <c r="G23" i="9"/>
  <c r="M32" i="9"/>
  <c r="H23" i="9"/>
  <c r="I23" i="9"/>
  <c r="J20" i="9"/>
  <c r="K20" i="9" s="1"/>
  <c r="N19" i="9"/>
  <c r="D24" i="8"/>
  <c r="E24" i="8" s="1"/>
  <c r="F24" i="8"/>
  <c r="M31" i="8"/>
  <c r="H23" i="8"/>
  <c r="I23" i="8" s="1"/>
  <c r="T19" i="8"/>
  <c r="U19" i="8"/>
  <c r="O19" i="8"/>
  <c r="Q19" i="8" s="1"/>
  <c r="L20" i="8"/>
  <c r="O31" i="7"/>
  <c r="P30" i="7"/>
  <c r="R20" i="7"/>
  <c r="V20" i="7"/>
  <c r="U20" i="7"/>
  <c r="F22" i="7"/>
  <c r="D22" i="7"/>
  <c r="E22" i="7" s="1"/>
  <c r="G22" i="7" s="1"/>
  <c r="M33" i="7"/>
  <c r="T19" i="7"/>
  <c r="S19" i="7"/>
  <c r="L21" i="7"/>
  <c r="J21" i="11" l="1"/>
  <c r="K21" i="11" s="1"/>
  <c r="N20" i="11"/>
  <c r="S19" i="11"/>
  <c r="R19" i="11"/>
  <c r="K20" i="10"/>
  <c r="V20" i="10"/>
  <c r="N19" i="10"/>
  <c r="H24" i="11"/>
  <c r="I24" i="11" s="1"/>
  <c r="G24" i="11"/>
  <c r="M34" i="11"/>
  <c r="L20" i="10"/>
  <c r="N20" i="10" s="1"/>
  <c r="M32" i="10"/>
  <c r="F23" i="10"/>
  <c r="D23" i="10"/>
  <c r="E23" i="10" s="1"/>
  <c r="G23" i="10" s="1"/>
  <c r="H22" i="10"/>
  <c r="I22" i="10" s="1"/>
  <c r="D24" i="9"/>
  <c r="E24" i="9" s="1"/>
  <c r="G24" i="9" s="1"/>
  <c r="F24" i="9"/>
  <c r="U19" i="9"/>
  <c r="O19" i="9"/>
  <c r="Q19" i="9" s="1"/>
  <c r="T19" i="9"/>
  <c r="M33" i="9"/>
  <c r="L20" i="9"/>
  <c r="S19" i="8"/>
  <c r="R19" i="8"/>
  <c r="J21" i="8"/>
  <c r="K21" i="8" s="1"/>
  <c r="N20" i="8"/>
  <c r="H24" i="8"/>
  <c r="I24" i="8" s="1"/>
  <c r="M32" i="8"/>
  <c r="G24" i="8"/>
  <c r="O32" i="7"/>
  <c r="P31" i="7"/>
  <c r="D23" i="7"/>
  <c r="E23" i="7" s="1"/>
  <c r="F23" i="7"/>
  <c r="J22" i="7"/>
  <c r="K22" i="7" s="1"/>
  <c r="N21" i="7"/>
  <c r="T20" i="7"/>
  <c r="S20" i="7"/>
  <c r="H22" i="7"/>
  <c r="I22" i="7" s="1"/>
  <c r="L22" i="7" s="1"/>
  <c r="L21" i="11" l="1"/>
  <c r="O20" i="11"/>
  <c r="Q20" i="11" s="1"/>
  <c r="T20" i="11"/>
  <c r="U20" i="11"/>
  <c r="O19" i="10"/>
  <c r="Q19" i="10" s="1"/>
  <c r="U19" i="10"/>
  <c r="T19" i="10"/>
  <c r="M35" i="11"/>
  <c r="F25" i="11"/>
  <c r="D25" i="11"/>
  <c r="E25" i="11" s="1"/>
  <c r="G25" i="11" s="1"/>
  <c r="J21" i="10"/>
  <c r="D24" i="10"/>
  <c r="E24" i="10" s="1"/>
  <c r="F24" i="10"/>
  <c r="H23" i="10"/>
  <c r="I23" i="10" s="1"/>
  <c r="T20" i="10"/>
  <c r="U20" i="10"/>
  <c r="O20" i="10"/>
  <c r="Q20" i="10" s="1"/>
  <c r="M33" i="10"/>
  <c r="S19" i="9"/>
  <c r="R19" i="9"/>
  <c r="J21" i="9"/>
  <c r="K21" i="9" s="1"/>
  <c r="N20" i="9"/>
  <c r="H24" i="9"/>
  <c r="I24" i="9" s="1"/>
  <c r="F25" i="9"/>
  <c r="D25" i="9"/>
  <c r="E25" i="9" s="1"/>
  <c r="G25" i="9" s="1"/>
  <c r="T20" i="8"/>
  <c r="U20" i="8"/>
  <c r="O20" i="8"/>
  <c r="Q20" i="8" s="1"/>
  <c r="L21" i="8"/>
  <c r="D25" i="8"/>
  <c r="E25" i="8" s="1"/>
  <c r="G25" i="8" s="1"/>
  <c r="F25" i="8"/>
  <c r="O33" i="7"/>
  <c r="P33" i="7" s="1"/>
  <c r="P32" i="7"/>
  <c r="J23" i="7"/>
  <c r="K23" i="7" s="1"/>
  <c r="N22" i="7"/>
  <c r="V21" i="7"/>
  <c r="R21" i="7"/>
  <c r="U21" i="7"/>
  <c r="H23" i="7"/>
  <c r="I23" i="7" s="1"/>
  <c r="G23" i="7"/>
  <c r="N21" i="11" l="1"/>
  <c r="J22" i="11"/>
  <c r="K22" i="11" s="1"/>
  <c r="S20" i="11"/>
  <c r="R20" i="11"/>
  <c r="K21" i="10"/>
  <c r="V21" i="10" s="1"/>
  <c r="S19" i="10"/>
  <c r="R19" i="10"/>
  <c r="F26" i="11"/>
  <c r="D26" i="11"/>
  <c r="E26" i="11" s="1"/>
  <c r="G26" i="11" s="1"/>
  <c r="M36" i="11"/>
  <c r="H25" i="11"/>
  <c r="I25" i="11" s="1"/>
  <c r="S20" i="10"/>
  <c r="R20" i="10"/>
  <c r="H24" i="10"/>
  <c r="I24" i="10" s="1"/>
  <c r="G24" i="10"/>
  <c r="L21" i="9"/>
  <c r="T20" i="9"/>
  <c r="O20" i="9"/>
  <c r="Q20" i="9" s="1"/>
  <c r="U20" i="9"/>
  <c r="F26" i="9"/>
  <c r="D26" i="9"/>
  <c r="E26" i="9" s="1"/>
  <c r="G26" i="9" s="1"/>
  <c r="H25" i="9"/>
  <c r="I25" i="9" s="1"/>
  <c r="J22" i="9"/>
  <c r="K22" i="9" s="1"/>
  <c r="N21" i="9"/>
  <c r="H25" i="8"/>
  <c r="I25" i="8"/>
  <c r="J22" i="8"/>
  <c r="K22" i="8" s="1"/>
  <c r="N21" i="8"/>
  <c r="R20" i="8"/>
  <c r="S20" i="8"/>
  <c r="F26" i="8"/>
  <c r="D26" i="8"/>
  <c r="E26" i="8" s="1"/>
  <c r="F24" i="7"/>
  <c r="D24" i="7"/>
  <c r="E24" i="7" s="1"/>
  <c r="U22" i="7"/>
  <c r="R22" i="7"/>
  <c r="V22" i="7"/>
  <c r="T21" i="7"/>
  <c r="S21" i="7"/>
  <c r="L23" i="7"/>
  <c r="L22" i="11" l="1"/>
  <c r="J23" i="11" s="1"/>
  <c r="O21" i="11"/>
  <c r="Q21" i="11" s="1"/>
  <c r="U21" i="11"/>
  <c r="T21" i="11"/>
  <c r="L21" i="10"/>
  <c r="M37" i="11"/>
  <c r="F27" i="11"/>
  <c r="D27" i="11"/>
  <c r="E27" i="11" s="1"/>
  <c r="G27" i="11" s="1"/>
  <c r="H26" i="11"/>
  <c r="I26" i="11" s="1"/>
  <c r="N21" i="10"/>
  <c r="J22" i="10"/>
  <c r="F25" i="10"/>
  <c r="D25" i="10"/>
  <c r="E25" i="10" s="1"/>
  <c r="G25" i="10" s="1"/>
  <c r="H26" i="9"/>
  <c r="I26" i="9" s="1"/>
  <c r="S20" i="9"/>
  <c r="R20" i="9"/>
  <c r="L22" i="9"/>
  <c r="F27" i="9"/>
  <c r="D27" i="9"/>
  <c r="E27" i="9" s="1"/>
  <c r="G27" i="9" s="1"/>
  <c r="U21" i="9"/>
  <c r="T21" i="9"/>
  <c r="O21" i="9"/>
  <c r="Q21" i="9" s="1"/>
  <c r="I26" i="8"/>
  <c r="H26" i="8"/>
  <c r="T21" i="8"/>
  <c r="U21" i="8"/>
  <c r="O21" i="8"/>
  <c r="Q21" i="8" s="1"/>
  <c r="G26" i="8"/>
  <c r="L22" i="8"/>
  <c r="G24" i="7"/>
  <c r="D25" i="7" s="1"/>
  <c r="E25" i="7" s="1"/>
  <c r="J24" i="7"/>
  <c r="K24" i="7" s="1"/>
  <c r="N23" i="7"/>
  <c r="S22" i="7"/>
  <c r="T22" i="7"/>
  <c r="H24" i="7"/>
  <c r="I24" i="7" s="1"/>
  <c r="N22" i="11" l="1"/>
  <c r="T22" i="11" s="1"/>
  <c r="K23" i="11"/>
  <c r="L23" i="11" s="1"/>
  <c r="R21" i="11"/>
  <c r="S21" i="11"/>
  <c r="D28" i="11"/>
  <c r="E28" i="11" s="1"/>
  <c r="F28" i="11"/>
  <c r="M38" i="11"/>
  <c r="H27" i="11"/>
  <c r="I27" i="11" s="1"/>
  <c r="K22" i="10"/>
  <c r="L22" i="10" s="1"/>
  <c r="U21" i="10"/>
  <c r="T21" i="10"/>
  <c r="O21" i="10"/>
  <c r="Q21" i="10" s="1"/>
  <c r="F26" i="10"/>
  <c r="D26" i="10"/>
  <c r="E26" i="10" s="1"/>
  <c r="G26" i="10" s="1"/>
  <c r="H25" i="10"/>
  <c r="I25" i="10" s="1"/>
  <c r="H27" i="9"/>
  <c r="I27" i="9" s="1"/>
  <c r="D28" i="9"/>
  <c r="E28" i="9" s="1"/>
  <c r="F28" i="9"/>
  <c r="J23" i="9"/>
  <c r="K23" i="9" s="1"/>
  <c r="N22" i="9"/>
  <c r="S21" i="9"/>
  <c r="R21" i="9"/>
  <c r="D27" i="8"/>
  <c r="E27" i="8" s="1"/>
  <c r="F27" i="8"/>
  <c r="S21" i="8"/>
  <c r="R21" i="8"/>
  <c r="J23" i="8"/>
  <c r="K23" i="8" s="1"/>
  <c r="N22" i="8"/>
  <c r="F25" i="7"/>
  <c r="G25" i="7" s="1"/>
  <c r="L24" i="7"/>
  <c r="V23" i="7"/>
  <c r="R23" i="7"/>
  <c r="U23" i="7"/>
  <c r="O22" i="11" l="1"/>
  <c r="Q22" i="11" s="1"/>
  <c r="R22" i="11" s="1"/>
  <c r="U22" i="11"/>
  <c r="N23" i="11"/>
  <c r="J24" i="11"/>
  <c r="V22" i="10"/>
  <c r="M39" i="11"/>
  <c r="H28" i="11"/>
  <c r="I28" i="11" s="1"/>
  <c r="G28" i="11"/>
  <c r="R21" i="10"/>
  <c r="S21" i="10"/>
  <c r="N22" i="10"/>
  <c r="J23" i="10"/>
  <c r="F27" i="10"/>
  <c r="D27" i="10"/>
  <c r="E27" i="10" s="1"/>
  <c r="G27" i="10" s="1"/>
  <c r="H26" i="10"/>
  <c r="I26" i="10" s="1"/>
  <c r="T22" i="9"/>
  <c r="O22" i="9"/>
  <c r="Q22" i="9" s="1"/>
  <c r="U22" i="9"/>
  <c r="L23" i="9"/>
  <c r="G28" i="9"/>
  <c r="H28" i="9"/>
  <c r="I28" i="9" s="1"/>
  <c r="H27" i="8"/>
  <c r="I27" i="8" s="1"/>
  <c r="L23" i="8"/>
  <c r="U22" i="8"/>
  <c r="T22" i="8"/>
  <c r="O22" i="8"/>
  <c r="Q22" i="8" s="1"/>
  <c r="G27" i="8"/>
  <c r="H25" i="7"/>
  <c r="I25" i="7" s="1"/>
  <c r="J25" i="7"/>
  <c r="K25" i="7" s="1"/>
  <c r="N24" i="7"/>
  <c r="F26" i="7"/>
  <c r="D26" i="7"/>
  <c r="E26" i="7" s="1"/>
  <c r="G26" i="7" s="1"/>
  <c r="S23" i="7"/>
  <c r="T23" i="7"/>
  <c r="S22" i="11" l="1"/>
  <c r="K24" i="11"/>
  <c r="L24" i="11" s="1"/>
  <c r="T23" i="11"/>
  <c r="U23" i="11"/>
  <c r="O23" i="11"/>
  <c r="Q23" i="11" s="1"/>
  <c r="K23" i="10"/>
  <c r="V23" i="10" s="1"/>
  <c r="F29" i="11"/>
  <c r="D29" i="11"/>
  <c r="E29" i="11" s="1"/>
  <c r="G29" i="11" s="1"/>
  <c r="M40" i="11"/>
  <c r="T22" i="10"/>
  <c r="O22" i="10"/>
  <c r="Q22" i="10" s="1"/>
  <c r="U22" i="10"/>
  <c r="D28" i="10"/>
  <c r="E28" i="10" s="1"/>
  <c r="F28" i="10"/>
  <c r="H27" i="10"/>
  <c r="I27" i="10" s="1"/>
  <c r="J24" i="9"/>
  <c r="K24" i="9" s="1"/>
  <c r="N23" i="9"/>
  <c r="F29" i="9"/>
  <c r="D29" i="9"/>
  <c r="E29" i="9" s="1"/>
  <c r="S22" i="9"/>
  <c r="R22" i="9"/>
  <c r="S22" i="8"/>
  <c r="R22" i="8"/>
  <c r="J24" i="8"/>
  <c r="K24" i="8" s="1"/>
  <c r="L24" i="8" s="1"/>
  <c r="N23" i="8"/>
  <c r="F28" i="8"/>
  <c r="D28" i="8"/>
  <c r="E28" i="8" s="1"/>
  <c r="G28" i="8" s="1"/>
  <c r="D27" i="7"/>
  <c r="E27" i="7" s="1"/>
  <c r="F27" i="7"/>
  <c r="H26" i="7"/>
  <c r="I26" i="7" s="1"/>
  <c r="U24" i="7"/>
  <c r="R24" i="7"/>
  <c r="V24" i="7"/>
  <c r="L25" i="7"/>
  <c r="S23" i="11" l="1"/>
  <c r="R23" i="11"/>
  <c r="N24" i="11"/>
  <c r="J25" i="11"/>
  <c r="K25" i="11" s="1"/>
  <c r="L25" i="11" s="1"/>
  <c r="L23" i="10"/>
  <c r="F30" i="11"/>
  <c r="D30" i="11"/>
  <c r="E30" i="11" s="1"/>
  <c r="G30" i="11" s="1"/>
  <c r="H29" i="11"/>
  <c r="I29" i="11" s="1"/>
  <c r="M41" i="11"/>
  <c r="S22" i="10"/>
  <c r="R22" i="10"/>
  <c r="H28" i="10"/>
  <c r="I28" i="10" s="1"/>
  <c r="G28" i="10"/>
  <c r="H29" i="9"/>
  <c r="I29" i="9" s="1"/>
  <c r="O23" i="9"/>
  <c r="Q23" i="9" s="1"/>
  <c r="U23" i="9"/>
  <c r="T23" i="9"/>
  <c r="G29" i="9"/>
  <c r="L24" i="9"/>
  <c r="J25" i="8"/>
  <c r="K25" i="8" s="1"/>
  <c r="N24" i="8"/>
  <c r="F29" i="8"/>
  <c r="D29" i="8"/>
  <c r="E29" i="8" s="1"/>
  <c r="G29" i="8" s="1"/>
  <c r="H28" i="8"/>
  <c r="I28" i="8" s="1"/>
  <c r="U23" i="8"/>
  <c r="O23" i="8"/>
  <c r="Q23" i="8" s="1"/>
  <c r="T23" i="8"/>
  <c r="J26" i="7"/>
  <c r="K26" i="7" s="1"/>
  <c r="N25" i="7"/>
  <c r="S24" i="7"/>
  <c r="T24" i="7"/>
  <c r="H27" i="7"/>
  <c r="I27" i="7" s="1"/>
  <c r="G27" i="7"/>
  <c r="J26" i="11" l="1"/>
  <c r="N25" i="11"/>
  <c r="U24" i="11"/>
  <c r="T24" i="11"/>
  <c r="O24" i="11"/>
  <c r="Q24" i="11" s="1"/>
  <c r="J24" i="10"/>
  <c r="N23" i="10"/>
  <c r="F31" i="11"/>
  <c r="D31" i="11"/>
  <c r="E31" i="11" s="1"/>
  <c r="G31" i="11" s="1"/>
  <c r="M42" i="11"/>
  <c r="H30" i="11"/>
  <c r="I30" i="11" s="1"/>
  <c r="F29" i="10"/>
  <c r="D29" i="10"/>
  <c r="E29" i="10" s="1"/>
  <c r="G29" i="10" s="1"/>
  <c r="S23" i="9"/>
  <c r="R23" i="9"/>
  <c r="J25" i="9"/>
  <c r="K25" i="9" s="1"/>
  <c r="N24" i="9"/>
  <c r="F30" i="9"/>
  <c r="D30" i="9"/>
  <c r="E30" i="9" s="1"/>
  <c r="G30" i="9" s="1"/>
  <c r="H29" i="8"/>
  <c r="I29" i="8" s="1"/>
  <c r="T24" i="8"/>
  <c r="O24" i="8"/>
  <c r="Q24" i="8" s="1"/>
  <c r="U24" i="8"/>
  <c r="F30" i="8"/>
  <c r="D30" i="8"/>
  <c r="E30" i="8" s="1"/>
  <c r="G30" i="8" s="1"/>
  <c r="S23" i="8"/>
  <c r="R23" i="8"/>
  <c r="L25" i="8"/>
  <c r="L26" i="7"/>
  <c r="J27" i="7" s="1"/>
  <c r="K27" i="7" s="1"/>
  <c r="F28" i="7"/>
  <c r="D28" i="7"/>
  <c r="E28" i="7" s="1"/>
  <c r="G28" i="7" s="1"/>
  <c r="V25" i="7"/>
  <c r="R25" i="7"/>
  <c r="U25" i="7"/>
  <c r="R24" i="11" l="1"/>
  <c r="S24" i="11"/>
  <c r="U25" i="11"/>
  <c r="T25" i="11"/>
  <c r="O25" i="11"/>
  <c r="Q25" i="11" s="1"/>
  <c r="K26" i="11"/>
  <c r="L26" i="11" s="1"/>
  <c r="O23" i="10"/>
  <c r="Q23" i="10" s="1"/>
  <c r="U23" i="10"/>
  <c r="T23" i="10"/>
  <c r="K24" i="10"/>
  <c r="L24" i="10" s="1"/>
  <c r="V24" i="10"/>
  <c r="D32" i="11"/>
  <c r="E32" i="11" s="1"/>
  <c r="F32" i="11"/>
  <c r="H31" i="11"/>
  <c r="I31" i="11" s="1"/>
  <c r="M43" i="11"/>
  <c r="F30" i="10"/>
  <c r="D30" i="10"/>
  <c r="E30" i="10" s="1"/>
  <c r="G30" i="10" s="1"/>
  <c r="H29" i="10"/>
  <c r="I29" i="10" s="1"/>
  <c r="U24" i="9"/>
  <c r="T24" i="9"/>
  <c r="O24" i="9"/>
  <c r="Q24" i="9" s="1"/>
  <c r="L25" i="9"/>
  <c r="F31" i="9"/>
  <c r="D31" i="9"/>
  <c r="E31" i="9" s="1"/>
  <c r="G31" i="9" s="1"/>
  <c r="H30" i="9"/>
  <c r="I30" i="9" s="1"/>
  <c r="D31" i="8"/>
  <c r="E31" i="8" s="1"/>
  <c r="F31" i="8"/>
  <c r="J26" i="8"/>
  <c r="K26" i="8" s="1"/>
  <c r="N25" i="8"/>
  <c r="R24" i="8"/>
  <c r="S24" i="8"/>
  <c r="H30" i="8"/>
  <c r="I30" i="8" s="1"/>
  <c r="N26" i="7"/>
  <c r="V26" i="7" s="1"/>
  <c r="L27" i="7"/>
  <c r="J28" i="7" s="1"/>
  <c r="K28" i="7" s="1"/>
  <c r="D29" i="7"/>
  <c r="E29" i="7" s="1"/>
  <c r="F29" i="7"/>
  <c r="H28" i="7"/>
  <c r="I28" i="7" s="1"/>
  <c r="S25" i="7"/>
  <c r="T25" i="7"/>
  <c r="S25" i="11" l="1"/>
  <c r="R25" i="11"/>
  <c r="N26" i="11"/>
  <c r="J27" i="11"/>
  <c r="K27" i="11" s="1"/>
  <c r="N24" i="10"/>
  <c r="J25" i="10"/>
  <c r="S23" i="10"/>
  <c r="R23" i="10"/>
  <c r="H32" i="11"/>
  <c r="I32" i="11" s="1"/>
  <c r="G32" i="11"/>
  <c r="F31" i="10"/>
  <c r="D31" i="10"/>
  <c r="E31" i="10" s="1"/>
  <c r="G31" i="10" s="1"/>
  <c r="H30" i="10"/>
  <c r="I30" i="10" s="1"/>
  <c r="J26" i="9"/>
  <c r="K26" i="9" s="1"/>
  <c r="N25" i="9"/>
  <c r="S24" i="9"/>
  <c r="R24" i="9"/>
  <c r="H31" i="9"/>
  <c r="I31" i="9" s="1"/>
  <c r="D32" i="9"/>
  <c r="E32" i="9" s="1"/>
  <c r="G32" i="9" s="1"/>
  <c r="F32" i="9"/>
  <c r="T25" i="8"/>
  <c r="U25" i="8"/>
  <c r="O25" i="8"/>
  <c r="Q25" i="8" s="1"/>
  <c r="L26" i="8"/>
  <c r="H31" i="8"/>
  <c r="I31" i="8" s="1"/>
  <c r="G31" i="8"/>
  <c r="U26" i="7"/>
  <c r="R26" i="7"/>
  <c r="S26" i="7" s="1"/>
  <c r="N27" i="7"/>
  <c r="U27" i="7" s="1"/>
  <c r="L28" i="7"/>
  <c r="H29" i="7"/>
  <c r="I29" i="7" s="1"/>
  <c r="G29" i="7"/>
  <c r="L27" i="11" l="1"/>
  <c r="N27" i="11" s="1"/>
  <c r="T27" i="11" s="1"/>
  <c r="U26" i="11"/>
  <c r="T26" i="11"/>
  <c r="O26" i="11"/>
  <c r="Q26" i="11" s="1"/>
  <c r="K25" i="10"/>
  <c r="L25" i="10" s="1"/>
  <c r="V25" i="10"/>
  <c r="T24" i="10"/>
  <c r="U24" i="10"/>
  <c r="O24" i="10"/>
  <c r="Q24" i="10" s="1"/>
  <c r="F33" i="11"/>
  <c r="D33" i="11"/>
  <c r="E33" i="11" s="1"/>
  <c r="G33" i="11" s="1"/>
  <c r="T26" i="7"/>
  <c r="D32" i="10"/>
  <c r="E32" i="10" s="1"/>
  <c r="F32" i="10"/>
  <c r="H31" i="10"/>
  <c r="I31" i="10" s="1"/>
  <c r="H32" i="9"/>
  <c r="I32" i="9" s="1"/>
  <c r="F33" i="9"/>
  <c r="D33" i="9"/>
  <c r="E33" i="9" s="1"/>
  <c r="G33" i="9" s="1"/>
  <c r="T25" i="9"/>
  <c r="O25" i="9"/>
  <c r="Q25" i="9" s="1"/>
  <c r="U25" i="9"/>
  <c r="L26" i="9"/>
  <c r="J27" i="8"/>
  <c r="K27" i="8" s="1"/>
  <c r="N26" i="8"/>
  <c r="R25" i="8"/>
  <c r="S25" i="8"/>
  <c r="F32" i="8"/>
  <c r="D32" i="8"/>
  <c r="E32" i="8" s="1"/>
  <c r="G32" i="8" s="1"/>
  <c r="V27" i="7"/>
  <c r="R27" i="7"/>
  <c r="T27" i="7" s="1"/>
  <c r="J29" i="7"/>
  <c r="K29" i="7" s="1"/>
  <c r="N28" i="7"/>
  <c r="D30" i="7"/>
  <c r="E30" i="7" s="1"/>
  <c r="F30" i="7"/>
  <c r="U27" i="11" l="1"/>
  <c r="O27" i="11"/>
  <c r="Q27" i="11" s="1"/>
  <c r="J28" i="11"/>
  <c r="K28" i="11" s="1"/>
  <c r="S26" i="11"/>
  <c r="R26" i="11"/>
  <c r="S24" i="10"/>
  <c r="R24" i="10"/>
  <c r="N25" i="10"/>
  <c r="J26" i="10"/>
  <c r="H33" i="11"/>
  <c r="I33" i="11" s="1"/>
  <c r="S27" i="11"/>
  <c r="R27" i="11"/>
  <c r="F34" i="11"/>
  <c r="D34" i="11"/>
  <c r="E34" i="11" s="1"/>
  <c r="S27" i="7"/>
  <c r="H32" i="10"/>
  <c r="I32" i="10" s="1"/>
  <c r="G32" i="10"/>
  <c r="S25" i="9"/>
  <c r="R25" i="9"/>
  <c r="H33" i="9"/>
  <c r="I33" i="9" s="1"/>
  <c r="J27" i="9"/>
  <c r="K27" i="9" s="1"/>
  <c r="N26" i="9"/>
  <c r="U26" i="8"/>
  <c r="T26" i="8"/>
  <c r="O26" i="8"/>
  <c r="Q26" i="8" s="1"/>
  <c r="H32" i="8"/>
  <c r="I32" i="8" s="1"/>
  <c r="L27" i="8"/>
  <c r="H30" i="7"/>
  <c r="I30" i="7" s="1"/>
  <c r="G30" i="7"/>
  <c r="L29" i="7"/>
  <c r="R28" i="7"/>
  <c r="U28" i="7"/>
  <c r="U48" i="7" s="1"/>
  <c r="V28" i="7"/>
  <c r="V48" i="7" s="1"/>
  <c r="L28" i="11" l="1"/>
  <c r="K26" i="10"/>
  <c r="L26" i="10" s="1"/>
  <c r="V26" i="10"/>
  <c r="T25" i="10"/>
  <c r="U25" i="10"/>
  <c r="O25" i="10"/>
  <c r="Q25" i="10" s="1"/>
  <c r="H34" i="11"/>
  <c r="I34" i="11" s="1"/>
  <c r="G34" i="11"/>
  <c r="F33" i="10"/>
  <c r="D33" i="10"/>
  <c r="E33" i="10" s="1"/>
  <c r="G33" i="10" s="1"/>
  <c r="T26" i="9"/>
  <c r="O26" i="9"/>
  <c r="Q26" i="9" s="1"/>
  <c r="U26" i="9"/>
  <c r="L27" i="9"/>
  <c r="R26" i="8"/>
  <c r="S26" i="8"/>
  <c r="J28" i="8"/>
  <c r="K28" i="8" s="1"/>
  <c r="N27" i="8"/>
  <c r="D31" i="7"/>
  <c r="E31" i="7" s="1"/>
  <c r="F31" i="7"/>
  <c r="T28" i="7"/>
  <c r="T48" i="7" s="1"/>
  <c r="S28" i="7"/>
  <c r="S48" i="7" s="1"/>
  <c r="J30" i="7"/>
  <c r="K30" i="7" s="1"/>
  <c r="N29" i="7"/>
  <c r="J29" i="11" l="1"/>
  <c r="K29" i="11" s="1"/>
  <c r="L29" i="11" s="1"/>
  <c r="N28" i="11"/>
  <c r="N26" i="10"/>
  <c r="J27" i="10"/>
  <c r="R25" i="10"/>
  <c r="S25" i="10"/>
  <c r="L28" i="8"/>
  <c r="F35" i="11"/>
  <c r="D35" i="11"/>
  <c r="E35" i="11" s="1"/>
  <c r="G35" i="11" s="1"/>
  <c r="H33" i="10"/>
  <c r="I33" i="10" s="1"/>
  <c r="J28" i="9"/>
  <c r="K28" i="9" s="1"/>
  <c r="N27" i="9"/>
  <c r="S26" i="9"/>
  <c r="R26" i="9"/>
  <c r="T27" i="8"/>
  <c r="O27" i="8"/>
  <c r="Q27" i="8" s="1"/>
  <c r="U27" i="8"/>
  <c r="J29" i="8"/>
  <c r="K29" i="8" s="1"/>
  <c r="N28" i="8"/>
  <c r="H31" i="7"/>
  <c r="I31" i="7" s="1"/>
  <c r="L30" i="7"/>
  <c r="U29" i="7"/>
  <c r="V29" i="7"/>
  <c r="R29" i="7"/>
  <c r="G31" i="7"/>
  <c r="O28" i="11" l="1"/>
  <c r="Q28" i="11" s="1"/>
  <c r="U28" i="11"/>
  <c r="U48" i="11" s="1"/>
  <c r="T28" i="11"/>
  <c r="T48" i="11" s="1"/>
  <c r="J30" i="11"/>
  <c r="N29" i="11"/>
  <c r="K27" i="10"/>
  <c r="L27" i="10" s="1"/>
  <c r="V27" i="10"/>
  <c r="O26" i="10"/>
  <c r="Q26" i="10" s="1"/>
  <c r="T26" i="10"/>
  <c r="U26" i="10"/>
  <c r="H35" i="11"/>
  <c r="I35" i="11" s="1"/>
  <c r="D36" i="11"/>
  <c r="E36" i="11" s="1"/>
  <c r="G36" i="11" s="1"/>
  <c r="F36" i="11"/>
  <c r="L28" i="9"/>
  <c r="O27" i="9"/>
  <c r="Q27" i="9" s="1"/>
  <c r="T27" i="9"/>
  <c r="U27" i="9"/>
  <c r="T28" i="8"/>
  <c r="T48" i="8" s="1"/>
  <c r="O28" i="8"/>
  <c r="Q28" i="8" s="1"/>
  <c r="U28" i="8"/>
  <c r="U48" i="8" s="1"/>
  <c r="L29" i="8"/>
  <c r="R27" i="8"/>
  <c r="S27" i="8"/>
  <c r="T29" i="7"/>
  <c r="S29" i="7"/>
  <c r="F32" i="7"/>
  <c r="D32" i="7"/>
  <c r="E32" i="7" s="1"/>
  <c r="G32" i="7" s="1"/>
  <c r="J31" i="7"/>
  <c r="K31" i="7" s="1"/>
  <c r="N30" i="7"/>
  <c r="K30" i="11" l="1"/>
  <c r="L30" i="11" s="1"/>
  <c r="U29" i="11"/>
  <c r="O29" i="11"/>
  <c r="Q29" i="11" s="1"/>
  <c r="T29" i="11"/>
  <c r="S28" i="11"/>
  <c r="S48" i="11" s="1"/>
  <c r="R28" i="11"/>
  <c r="R48" i="11" s="1"/>
  <c r="Q48" i="11"/>
  <c r="R26" i="10"/>
  <c r="S26" i="10"/>
  <c r="N27" i="10"/>
  <c r="J28" i="10"/>
  <c r="F37" i="11"/>
  <c r="D37" i="11"/>
  <c r="E37" i="11" s="1"/>
  <c r="G37" i="11" s="1"/>
  <c r="H36" i="11"/>
  <c r="I36" i="11" s="1"/>
  <c r="S27" i="9"/>
  <c r="R27" i="9"/>
  <c r="J29" i="9"/>
  <c r="K29" i="9" s="1"/>
  <c r="N28" i="9"/>
  <c r="J30" i="8"/>
  <c r="K30" i="8" s="1"/>
  <c r="N29" i="8"/>
  <c r="R28" i="8"/>
  <c r="R48" i="8" s="1"/>
  <c r="S28" i="8"/>
  <c r="S48" i="8" s="1"/>
  <c r="L31" i="7"/>
  <c r="N31" i="7" s="1"/>
  <c r="R30" i="7"/>
  <c r="U30" i="7"/>
  <c r="V30" i="7"/>
  <c r="D33" i="7"/>
  <c r="E33" i="7" s="1"/>
  <c r="F33" i="7"/>
  <c r="H32" i="7"/>
  <c r="I32" i="7" s="1"/>
  <c r="J31" i="11" l="1"/>
  <c r="K31" i="11" s="1"/>
  <c r="N30" i="11"/>
  <c r="S29" i="11"/>
  <c r="R29" i="11"/>
  <c r="K28" i="10"/>
  <c r="V28" i="10" s="1"/>
  <c r="U27" i="10"/>
  <c r="O27" i="10"/>
  <c r="Q27" i="10" s="1"/>
  <c r="T27" i="10"/>
  <c r="L30" i="8"/>
  <c r="H37" i="11"/>
  <c r="I37" i="11" s="1"/>
  <c r="F38" i="11"/>
  <c r="D38" i="11"/>
  <c r="E38" i="11" s="1"/>
  <c r="L29" i="9"/>
  <c r="T28" i="9"/>
  <c r="T48" i="9" s="1"/>
  <c r="U28" i="9"/>
  <c r="U48" i="9" s="1"/>
  <c r="O28" i="9"/>
  <c r="Q28" i="9" s="1"/>
  <c r="J30" i="9"/>
  <c r="K30" i="9" s="1"/>
  <c r="N29" i="9"/>
  <c r="J31" i="8"/>
  <c r="K31" i="8" s="1"/>
  <c r="N30" i="8"/>
  <c r="T29" i="8"/>
  <c r="U29" i="8"/>
  <c r="O29" i="8"/>
  <c r="Q29" i="8" s="1"/>
  <c r="J32" i="7"/>
  <c r="K32" i="7" s="1"/>
  <c r="G33" i="7"/>
  <c r="L32" i="7"/>
  <c r="H33" i="7"/>
  <c r="I33" i="7" s="1"/>
  <c r="U31" i="7"/>
  <c r="V31" i="7"/>
  <c r="R31" i="7"/>
  <c r="S30" i="7"/>
  <c r="T30" i="7"/>
  <c r="L31" i="11" l="1"/>
  <c r="O30" i="11"/>
  <c r="Q30" i="11" s="1"/>
  <c r="T30" i="11"/>
  <c r="U30" i="11"/>
  <c r="R27" i="10"/>
  <c r="S27" i="10"/>
  <c r="L28" i="10"/>
  <c r="G38" i="11"/>
  <c r="H38" i="11"/>
  <c r="I38" i="11" s="1"/>
  <c r="O29" i="9"/>
  <c r="Q29" i="9" s="1"/>
  <c r="U29" i="9"/>
  <c r="T29" i="9"/>
  <c r="L30" i="9"/>
  <c r="S28" i="9"/>
  <c r="S48" i="9" s="1"/>
  <c r="R28" i="9"/>
  <c r="R48" i="9" s="1"/>
  <c r="S29" i="8"/>
  <c r="R29" i="8"/>
  <c r="O30" i="8"/>
  <c r="Q30" i="8" s="1"/>
  <c r="U30" i="8"/>
  <c r="T30" i="8"/>
  <c r="L31" i="8"/>
  <c r="J33" i="7"/>
  <c r="K33" i="7" s="1"/>
  <c r="N32" i="7"/>
  <c r="T31" i="7"/>
  <c r="S31" i="7"/>
  <c r="J32" i="11" l="1"/>
  <c r="K32" i="11" s="1"/>
  <c r="N31" i="11"/>
  <c r="R30" i="11"/>
  <c r="S30" i="11"/>
  <c r="N28" i="10"/>
  <c r="J29" i="10"/>
  <c r="F39" i="11"/>
  <c r="D39" i="11"/>
  <c r="E39" i="11" s="1"/>
  <c r="G39" i="11" s="1"/>
  <c r="J31" i="9"/>
  <c r="K31" i="9" s="1"/>
  <c r="N30" i="9"/>
  <c r="S29" i="9"/>
  <c r="R29" i="9"/>
  <c r="S30" i="8"/>
  <c r="R30" i="8"/>
  <c r="J32" i="8"/>
  <c r="K32" i="8" s="1"/>
  <c r="N31" i="8"/>
  <c r="V32" i="7"/>
  <c r="U32" i="7"/>
  <c r="R32" i="7"/>
  <c r="L33" i="7"/>
  <c r="L32" i="11" l="1"/>
  <c r="T31" i="11"/>
  <c r="U31" i="11"/>
  <c r="O31" i="11"/>
  <c r="Q31" i="11" s="1"/>
  <c r="K29" i="10"/>
  <c r="L29" i="10" s="1"/>
  <c r="O28" i="10"/>
  <c r="Q28" i="10" s="1"/>
  <c r="U28" i="10"/>
  <c r="T28" i="10"/>
  <c r="D40" i="11"/>
  <c r="E40" i="11" s="1"/>
  <c r="F40" i="11"/>
  <c r="H39" i="11"/>
  <c r="I39" i="11" s="1"/>
  <c r="L31" i="9"/>
  <c r="O30" i="9"/>
  <c r="Q30" i="9" s="1"/>
  <c r="U30" i="9"/>
  <c r="T30" i="9"/>
  <c r="U31" i="8"/>
  <c r="T31" i="8"/>
  <c r="O31" i="8"/>
  <c r="Q31" i="8" s="1"/>
  <c r="L32" i="8"/>
  <c r="T32" i="7"/>
  <c r="S32" i="7"/>
  <c r="N33" i="7"/>
  <c r="R31" i="11" l="1"/>
  <c r="S31" i="11"/>
  <c r="J33" i="11"/>
  <c r="K33" i="11" s="1"/>
  <c r="N32" i="11"/>
  <c r="S28" i="10"/>
  <c r="R28" i="10"/>
  <c r="V29" i="10"/>
  <c r="N29" i="10"/>
  <c r="J30" i="10"/>
  <c r="H40" i="11"/>
  <c r="I40" i="11" s="1"/>
  <c r="G40" i="11"/>
  <c r="S30" i="9"/>
  <c r="R30" i="9"/>
  <c r="J32" i="9"/>
  <c r="K32" i="9" s="1"/>
  <c r="N31" i="9"/>
  <c r="N32" i="8"/>
  <c r="S31" i="8"/>
  <c r="R31" i="8"/>
  <c r="U33" i="7"/>
  <c r="V33" i="7"/>
  <c r="R33" i="7"/>
  <c r="U32" i="11" l="1"/>
  <c r="O32" i="11"/>
  <c r="Q32" i="11" s="1"/>
  <c r="T32" i="11"/>
  <c r="L33" i="11"/>
  <c r="K30" i="10"/>
  <c r="V30" i="10"/>
  <c r="L30" i="10"/>
  <c r="T29" i="10"/>
  <c r="O29" i="10"/>
  <c r="Q29" i="10" s="1"/>
  <c r="U29" i="10"/>
  <c r="F41" i="11"/>
  <c r="D41" i="11"/>
  <c r="E41" i="11" s="1"/>
  <c r="G41" i="11" s="1"/>
  <c r="U31" i="9"/>
  <c r="T31" i="9"/>
  <c r="O31" i="9"/>
  <c r="Q31" i="9" s="1"/>
  <c r="L32" i="9"/>
  <c r="T32" i="8"/>
  <c r="U32" i="8"/>
  <c r="O32" i="8"/>
  <c r="Q32" i="8" s="1"/>
  <c r="V34" i="7"/>
  <c r="U34" i="7"/>
  <c r="T33" i="7"/>
  <c r="S33" i="7"/>
  <c r="J34" i="11" l="1"/>
  <c r="K34" i="11" s="1"/>
  <c r="N33" i="11"/>
  <c r="S32" i="11"/>
  <c r="R32" i="11"/>
  <c r="R29" i="10"/>
  <c r="S29" i="10"/>
  <c r="N30" i="10"/>
  <c r="J31" i="10"/>
  <c r="F42" i="11"/>
  <c r="D42" i="11"/>
  <c r="E42" i="11" s="1"/>
  <c r="G42" i="11" s="1"/>
  <c r="H41" i="11"/>
  <c r="I41" i="11" s="1"/>
  <c r="J33" i="9"/>
  <c r="K33" i="9" s="1"/>
  <c r="N32" i="9"/>
  <c r="S31" i="9"/>
  <c r="R31" i="9"/>
  <c r="T33" i="8"/>
  <c r="U33" i="8"/>
  <c r="R32" i="8"/>
  <c r="S32" i="8"/>
  <c r="S34" i="7"/>
  <c r="T34" i="7"/>
  <c r="L34" i="11" l="1"/>
  <c r="N34" i="11" s="1"/>
  <c r="O33" i="11"/>
  <c r="Q33" i="11" s="1"/>
  <c r="T33" i="11"/>
  <c r="U33" i="11"/>
  <c r="K31" i="10"/>
  <c r="V31" i="10"/>
  <c r="L31" i="10"/>
  <c r="T30" i="10"/>
  <c r="O30" i="10"/>
  <c r="Q30" i="10" s="1"/>
  <c r="U30" i="10"/>
  <c r="F43" i="11"/>
  <c r="D43" i="11"/>
  <c r="E43" i="11" s="1"/>
  <c r="G43" i="11" s="1"/>
  <c r="H42" i="11"/>
  <c r="I42" i="11" s="1"/>
  <c r="O32" i="9"/>
  <c r="Q32" i="9" s="1"/>
  <c r="T32" i="9"/>
  <c r="U32" i="9"/>
  <c r="L33" i="9"/>
  <c r="U34" i="8"/>
  <c r="T34" i="8"/>
  <c r="S33" i="8"/>
  <c r="R33" i="8"/>
  <c r="U35" i="7"/>
  <c r="V35" i="7"/>
  <c r="J35" i="11" l="1"/>
  <c r="K35" i="11" s="1"/>
  <c r="L35" i="11" s="1"/>
  <c r="J36" i="11" s="1"/>
  <c r="K36" i="11" s="1"/>
  <c r="L36" i="11" s="1"/>
  <c r="S33" i="11"/>
  <c r="R33" i="11"/>
  <c r="U34" i="11"/>
  <c r="O34" i="11"/>
  <c r="Q34" i="11" s="1"/>
  <c r="T34" i="11"/>
  <c r="N31" i="10"/>
  <c r="J32" i="10"/>
  <c r="S30" i="10"/>
  <c r="R30" i="10"/>
  <c r="H43" i="11"/>
  <c r="I43" i="11" s="1"/>
  <c r="N33" i="9"/>
  <c r="S32" i="9"/>
  <c r="R32" i="9"/>
  <c r="S34" i="8"/>
  <c r="R34" i="8"/>
  <c r="T35" i="7"/>
  <c r="S35" i="7"/>
  <c r="N35" i="11" l="1"/>
  <c r="T35" i="11" s="1"/>
  <c r="N36" i="11"/>
  <c r="J37" i="11"/>
  <c r="K37" i="11" s="1"/>
  <c r="L37" i="11" s="1"/>
  <c r="S34" i="11"/>
  <c r="R34" i="11"/>
  <c r="K32" i="10"/>
  <c r="L32" i="10" s="1"/>
  <c r="O31" i="10"/>
  <c r="Q31" i="10" s="1"/>
  <c r="T31" i="10"/>
  <c r="U31" i="10"/>
  <c r="O33" i="9"/>
  <c r="Q33" i="9" s="1"/>
  <c r="T33" i="9"/>
  <c r="U33" i="9"/>
  <c r="T35" i="8"/>
  <c r="U35" i="8"/>
  <c r="U36" i="7"/>
  <c r="V36" i="7"/>
  <c r="O35" i="11" l="1"/>
  <c r="Q35" i="11" s="1"/>
  <c r="S35" i="11" s="1"/>
  <c r="U35" i="11"/>
  <c r="N37" i="11"/>
  <c r="J38" i="11"/>
  <c r="K38" i="11" s="1"/>
  <c r="L38" i="11" s="1"/>
  <c r="T36" i="11"/>
  <c r="O36" i="11"/>
  <c r="Q36" i="11" s="1"/>
  <c r="U36" i="11"/>
  <c r="J33" i="10"/>
  <c r="R31" i="10"/>
  <c r="S31" i="10"/>
  <c r="V32" i="10"/>
  <c r="N32" i="10" s="1"/>
  <c r="S33" i="9"/>
  <c r="R33" i="9"/>
  <c r="U34" i="9"/>
  <c r="T34" i="9"/>
  <c r="S35" i="8"/>
  <c r="R35" i="8"/>
  <c r="T36" i="7"/>
  <c r="S36" i="7"/>
  <c r="J39" i="11" l="1"/>
  <c r="K39" i="11" s="1"/>
  <c r="N38" i="11"/>
  <c r="R35" i="11"/>
  <c r="S36" i="11"/>
  <c r="R36" i="11"/>
  <c r="T37" i="11"/>
  <c r="U37" i="11"/>
  <c r="O37" i="11"/>
  <c r="Q37" i="11" s="1"/>
  <c r="O32" i="10"/>
  <c r="Q32" i="10" s="1"/>
  <c r="U32" i="10"/>
  <c r="T32" i="10"/>
  <c r="K33" i="10"/>
  <c r="V33" i="10" s="1"/>
  <c r="L33" i="10"/>
  <c r="O38" i="11"/>
  <c r="Q38" i="11" s="1"/>
  <c r="U38" i="11"/>
  <c r="T38" i="11"/>
  <c r="L39" i="11"/>
  <c r="T35" i="9"/>
  <c r="U35" i="9"/>
  <c r="S34" i="9"/>
  <c r="R34" i="9"/>
  <c r="U36" i="8"/>
  <c r="T36" i="8"/>
  <c r="U37" i="7"/>
  <c r="V37" i="7"/>
  <c r="S37" i="11" l="1"/>
  <c r="R37" i="11"/>
  <c r="N33" i="10"/>
  <c r="R32" i="10"/>
  <c r="S32" i="10"/>
  <c r="J40" i="11"/>
  <c r="K40" i="11" s="1"/>
  <c r="N39" i="11"/>
  <c r="R38" i="11"/>
  <c r="S38" i="11"/>
  <c r="S35" i="9"/>
  <c r="R35" i="9"/>
  <c r="R36" i="8"/>
  <c r="S36" i="8"/>
  <c r="T37" i="7"/>
  <c r="S37" i="7"/>
  <c r="U33" i="10" l="1"/>
  <c r="O33" i="10"/>
  <c r="Q33" i="10" s="1"/>
  <c r="T33" i="10"/>
  <c r="U39" i="11"/>
  <c r="T39" i="11"/>
  <c r="O39" i="11"/>
  <c r="Q39" i="11" s="1"/>
  <c r="L40" i="11"/>
  <c r="U36" i="9"/>
  <c r="T36" i="9"/>
  <c r="U37" i="8"/>
  <c r="T37" i="8"/>
  <c r="V38" i="7"/>
  <c r="U38" i="7"/>
  <c r="S33" i="10" l="1"/>
  <c r="R33" i="10"/>
  <c r="S39" i="11"/>
  <c r="R39" i="11"/>
  <c r="J41" i="11"/>
  <c r="K41" i="11" s="1"/>
  <c r="N40" i="11"/>
  <c r="S36" i="9"/>
  <c r="R36" i="9"/>
  <c r="R37" i="8"/>
  <c r="S37" i="8"/>
  <c r="S38" i="7"/>
  <c r="T38" i="7"/>
  <c r="L41" i="11" l="1"/>
  <c r="U40" i="11"/>
  <c r="T40" i="11"/>
  <c r="O40" i="11"/>
  <c r="Q40" i="11" s="1"/>
  <c r="U37" i="9"/>
  <c r="T37" i="9"/>
  <c r="T38" i="8"/>
  <c r="U38" i="8"/>
  <c r="V39" i="7"/>
  <c r="U39" i="7"/>
  <c r="S40" i="11" l="1"/>
  <c r="R40" i="11"/>
  <c r="J42" i="11"/>
  <c r="K42" i="11" s="1"/>
  <c r="N41" i="11"/>
  <c r="U38" i="9"/>
  <c r="T38" i="9"/>
  <c r="S37" i="9"/>
  <c r="R37" i="9"/>
  <c r="R38" i="8"/>
  <c r="S38" i="8"/>
  <c r="T39" i="7"/>
  <c r="S39" i="7"/>
  <c r="T41" i="11" l="1"/>
  <c r="U41" i="11"/>
  <c r="O41" i="11"/>
  <c r="Q41" i="11" s="1"/>
  <c r="L42" i="11"/>
  <c r="S38" i="9"/>
  <c r="R38" i="9"/>
  <c r="T39" i="8"/>
  <c r="U39" i="8"/>
  <c r="V40" i="7"/>
  <c r="U40" i="7"/>
  <c r="S41" i="11" l="1"/>
  <c r="R41" i="11"/>
  <c r="J43" i="11"/>
  <c r="K43" i="11" s="1"/>
  <c r="N42" i="11"/>
  <c r="U39" i="9"/>
  <c r="T39" i="9"/>
  <c r="R39" i="8"/>
  <c r="S39" i="8"/>
  <c r="U40" i="8"/>
  <c r="T40" i="8"/>
  <c r="T40" i="7"/>
  <c r="S40" i="7"/>
  <c r="U41" i="7"/>
  <c r="V41" i="7"/>
  <c r="O42" i="11" l="1"/>
  <c r="Q42" i="11" s="1"/>
  <c r="U42" i="11"/>
  <c r="T42" i="11"/>
  <c r="L43" i="11"/>
  <c r="N43" i="11" s="1"/>
  <c r="S39" i="9"/>
  <c r="R39" i="9"/>
  <c r="U41" i="8"/>
  <c r="T41" i="8"/>
  <c r="R40" i="8"/>
  <c r="S40" i="8"/>
  <c r="T41" i="7"/>
  <c r="S41" i="7"/>
  <c r="U42" i="7"/>
  <c r="V42" i="7"/>
  <c r="U43" i="11" l="1"/>
  <c r="T43" i="11"/>
  <c r="O43" i="11"/>
  <c r="Q43" i="11" s="1"/>
  <c r="R42" i="11"/>
  <c r="S42" i="11"/>
  <c r="U40" i="9"/>
  <c r="T40" i="9"/>
  <c r="S41" i="8"/>
  <c r="R41" i="8"/>
  <c r="U42" i="8"/>
  <c r="T42" i="8"/>
  <c r="S42" i="7"/>
  <c r="T42" i="7"/>
  <c r="U43" i="7"/>
  <c r="V43" i="7"/>
  <c r="S43" i="11" l="1"/>
  <c r="R43" i="11"/>
  <c r="S40" i="9"/>
  <c r="R40" i="9"/>
  <c r="U41" i="9"/>
  <c r="T41" i="9"/>
  <c r="S42" i="8"/>
  <c r="R42" i="8"/>
  <c r="T43" i="8"/>
  <c r="U43" i="8"/>
  <c r="S43" i="7"/>
  <c r="T43" i="7"/>
  <c r="S41" i="9" l="1"/>
  <c r="R41" i="9"/>
  <c r="S43" i="8"/>
  <c r="R43" i="8"/>
  <c r="U42" i="9" l="1"/>
  <c r="T42" i="9"/>
  <c r="S42" i="9" l="1"/>
  <c r="R42" i="9"/>
  <c r="T43" i="9"/>
  <c r="U43" i="9"/>
  <c r="S43" i="9" l="1"/>
  <c r="R43" i="9"/>
  <c r="M31" i="6" l="1"/>
  <c r="M10" i="6"/>
  <c r="M9" i="6"/>
  <c r="Q5" i="6"/>
  <c r="Q6" i="6" s="1"/>
  <c r="Q7" i="6" s="1"/>
  <c r="Q8" i="6" s="1"/>
  <c r="Q9" i="6" s="1"/>
  <c r="Q10" i="6" s="1"/>
  <c r="Q11" i="6" s="1"/>
  <c r="Q12" i="6" s="1"/>
  <c r="Q13" i="6" s="1"/>
  <c r="Q14" i="6" s="1"/>
  <c r="Q15" i="6" s="1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F5" i="6"/>
  <c r="E5" i="6"/>
  <c r="N4" i="6"/>
  <c r="N5" i="6" s="1"/>
  <c r="E5" i="5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4" i="5"/>
  <c r="E3" i="5"/>
  <c r="D3" i="5"/>
  <c r="C3" i="5"/>
  <c r="P5" i="4"/>
  <c r="P6" i="4" s="1"/>
  <c r="P7" i="4" s="1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P43" i="4" s="1"/>
  <c r="F5" i="4"/>
  <c r="E5" i="4"/>
  <c r="G5" i="4" s="1"/>
  <c r="M4" i="4"/>
  <c r="R1" i="4" s="1"/>
  <c r="P5" i="3"/>
  <c r="P6" i="3" s="1"/>
  <c r="P7" i="3" s="1"/>
  <c r="P8" i="3" s="1"/>
  <c r="P9" i="3" s="1"/>
  <c r="P10" i="3" s="1"/>
  <c r="P11" i="3" s="1"/>
  <c r="P12" i="3" s="1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P38" i="3" s="1"/>
  <c r="P39" i="3" s="1"/>
  <c r="P40" i="3" s="1"/>
  <c r="P41" i="3" s="1"/>
  <c r="P42" i="3" s="1"/>
  <c r="P43" i="3" s="1"/>
  <c r="H5" i="3"/>
  <c r="I5" i="3" s="1"/>
  <c r="L5" i="3" s="1"/>
  <c r="F5" i="3"/>
  <c r="E5" i="3"/>
  <c r="G5" i="3" s="1"/>
  <c r="M4" i="3"/>
  <c r="M5" i="3" s="1"/>
  <c r="P5" i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F5" i="1"/>
  <c r="H5" i="1" s="1"/>
  <c r="E5" i="1"/>
  <c r="G5" i="1" s="1"/>
  <c r="D6" i="1" s="1"/>
  <c r="E6" i="1" s="1"/>
  <c r="M4" i="1"/>
  <c r="M5" i="1" s="1"/>
  <c r="I5" i="1" l="1"/>
  <c r="L5" i="1" s="1"/>
  <c r="J6" i="1" s="1"/>
  <c r="K6" i="1" s="1"/>
  <c r="X6" i="1" s="1"/>
  <c r="M5" i="4"/>
  <c r="M6" i="4" s="1"/>
  <c r="M7" i="4" s="1"/>
  <c r="G5" i="6"/>
  <c r="N6" i="6"/>
  <c r="F6" i="6"/>
  <c r="D6" i="6"/>
  <c r="E6" i="6" s="1"/>
  <c r="G6" i="6" s="1"/>
  <c r="H5" i="6"/>
  <c r="I5" i="6" s="1"/>
  <c r="M5" i="6" s="1"/>
  <c r="S1" i="6"/>
  <c r="M8" i="4"/>
  <c r="F6" i="4"/>
  <c r="D6" i="4"/>
  <c r="E6" i="4" s="1"/>
  <c r="G6" i="4" s="1"/>
  <c r="H5" i="4"/>
  <c r="I5" i="4" s="1"/>
  <c r="L5" i="4" s="1"/>
  <c r="J6" i="3"/>
  <c r="K6" i="3" s="1"/>
  <c r="M6" i="3"/>
  <c r="D6" i="3"/>
  <c r="E6" i="3" s="1"/>
  <c r="N5" i="3"/>
  <c r="O5" i="3" s="1"/>
  <c r="F6" i="3"/>
  <c r="R1" i="3"/>
  <c r="M6" i="1"/>
  <c r="F6" i="1"/>
  <c r="G6" i="1" s="1"/>
  <c r="R1" i="1"/>
  <c r="N5" i="1" l="1"/>
  <c r="O5" i="1" s="1"/>
  <c r="J6" i="6"/>
  <c r="K6" i="6" s="1"/>
  <c r="O5" i="6"/>
  <c r="P5" i="6" s="1"/>
  <c r="N7" i="6"/>
  <c r="H6" i="6"/>
  <c r="I6" i="6"/>
  <c r="D7" i="6"/>
  <c r="E7" i="6" s="1"/>
  <c r="G7" i="6" s="1"/>
  <c r="F7" i="6"/>
  <c r="J6" i="4"/>
  <c r="K6" i="4" s="1"/>
  <c r="N5" i="4"/>
  <c r="O5" i="4" s="1"/>
  <c r="M9" i="4"/>
  <c r="F7" i="4"/>
  <c r="D7" i="4"/>
  <c r="E7" i="4" s="1"/>
  <c r="H6" i="4"/>
  <c r="I6" i="4" s="1"/>
  <c r="M7" i="3"/>
  <c r="H6" i="3"/>
  <c r="I6" i="3" s="1"/>
  <c r="L6" i="3" s="1"/>
  <c r="G6" i="3"/>
  <c r="F7" i="1"/>
  <c r="D7" i="1"/>
  <c r="E7" i="1" s="1"/>
  <c r="G7" i="1" s="1"/>
  <c r="H6" i="1"/>
  <c r="I6" i="1" s="1"/>
  <c r="L6" i="1" s="1"/>
  <c r="M7" i="1"/>
  <c r="N8" i="6" l="1"/>
  <c r="F8" i="6"/>
  <c r="D8" i="6"/>
  <c r="E8" i="6" s="1"/>
  <c r="H7" i="6"/>
  <c r="I7" i="6" s="1"/>
  <c r="M6" i="6"/>
  <c r="H7" i="4"/>
  <c r="I7" i="4" s="1"/>
  <c r="M10" i="4"/>
  <c r="G7" i="4"/>
  <c r="L6" i="4"/>
  <c r="J7" i="3"/>
  <c r="K7" i="3" s="1"/>
  <c r="F7" i="3"/>
  <c r="D7" i="3"/>
  <c r="E7" i="3" s="1"/>
  <c r="N6" i="3"/>
  <c r="O6" i="3" s="1"/>
  <c r="Q6" i="3" s="1"/>
  <c r="M8" i="3"/>
  <c r="J7" i="1"/>
  <c r="K7" i="1" s="1"/>
  <c r="N6" i="1"/>
  <c r="O6" i="1" s="1"/>
  <c r="M8" i="1"/>
  <c r="D8" i="1"/>
  <c r="E8" i="1" s="1"/>
  <c r="G8" i="1" s="1"/>
  <c r="F8" i="1"/>
  <c r="H7" i="1"/>
  <c r="I7" i="1" s="1"/>
  <c r="Q6" i="1" l="1"/>
  <c r="X12" i="1"/>
  <c r="X13" i="1"/>
  <c r="X7" i="1"/>
  <c r="H8" i="6"/>
  <c r="I8" i="6" s="1"/>
  <c r="N9" i="6"/>
  <c r="J7" i="6"/>
  <c r="K7" i="6" s="1"/>
  <c r="M7" i="6" s="1"/>
  <c r="O6" i="6"/>
  <c r="P6" i="6" s="1"/>
  <c r="R6" i="6" s="1"/>
  <c r="G8" i="6"/>
  <c r="J7" i="4"/>
  <c r="K7" i="4" s="1"/>
  <c r="N6" i="4"/>
  <c r="O6" i="4" s="1"/>
  <c r="Q6" i="4" s="1"/>
  <c r="D8" i="4"/>
  <c r="E8" i="4" s="1"/>
  <c r="G8" i="4" s="1"/>
  <c r="F8" i="4"/>
  <c r="M11" i="4"/>
  <c r="H7" i="3"/>
  <c r="I7" i="3" s="1"/>
  <c r="L7" i="3" s="1"/>
  <c r="M9" i="3"/>
  <c r="G7" i="3"/>
  <c r="L7" i="1"/>
  <c r="N7" i="1" s="1"/>
  <c r="O7" i="1" s="1"/>
  <c r="H8" i="1"/>
  <c r="I8" i="1" s="1"/>
  <c r="M9" i="1"/>
  <c r="F9" i="1"/>
  <c r="D9" i="1"/>
  <c r="E9" i="1" s="1"/>
  <c r="Y7" i="1" l="1"/>
  <c r="Z13" i="1"/>
  <c r="J8" i="1"/>
  <c r="K8" i="1" s="1"/>
  <c r="X14" i="1" s="1"/>
  <c r="Y14" i="1" s="1"/>
  <c r="Q7" i="1"/>
  <c r="W7" i="1"/>
  <c r="Y8" i="1" s="1"/>
  <c r="J8" i="6"/>
  <c r="K8" i="6" s="1"/>
  <c r="O7" i="6"/>
  <c r="P7" i="6" s="1"/>
  <c r="R7" i="6" s="1"/>
  <c r="N10" i="6"/>
  <c r="F9" i="6"/>
  <c r="D9" i="6"/>
  <c r="E9" i="6" s="1"/>
  <c r="F9" i="4"/>
  <c r="D9" i="4"/>
  <c r="E9" i="4" s="1"/>
  <c r="M12" i="4"/>
  <c r="H8" i="4"/>
  <c r="I8" i="4" s="1"/>
  <c r="L7" i="4"/>
  <c r="J8" i="3"/>
  <c r="K8" i="3" s="1"/>
  <c r="N7" i="3"/>
  <c r="O7" i="3" s="1"/>
  <c r="Q7" i="3" s="1"/>
  <c r="F8" i="3"/>
  <c r="D8" i="3"/>
  <c r="E8" i="3" s="1"/>
  <c r="G8" i="3" s="1"/>
  <c r="M10" i="3"/>
  <c r="H9" i="1"/>
  <c r="I9" i="1" s="1"/>
  <c r="M10" i="1"/>
  <c r="G9" i="1"/>
  <c r="L8" i="1" l="1"/>
  <c r="J9" i="1" s="1"/>
  <c r="K9" i="1" s="1"/>
  <c r="H9" i="6"/>
  <c r="I9" i="6" s="1"/>
  <c r="N11" i="6"/>
  <c r="G9" i="6"/>
  <c r="M8" i="6"/>
  <c r="H9" i="4"/>
  <c r="I9" i="4" s="1"/>
  <c r="M13" i="4"/>
  <c r="J8" i="4"/>
  <c r="K8" i="4" s="1"/>
  <c r="N7" i="4"/>
  <c r="O7" i="4" s="1"/>
  <c r="Q7" i="4" s="1"/>
  <c r="G9" i="4"/>
  <c r="M11" i="3"/>
  <c r="F9" i="3"/>
  <c r="D9" i="3"/>
  <c r="E9" i="3" s="1"/>
  <c r="H8" i="3"/>
  <c r="I8" i="3" s="1"/>
  <c r="L8" i="3" s="1"/>
  <c r="D10" i="1"/>
  <c r="E10" i="1" s="1"/>
  <c r="G10" i="1" s="1"/>
  <c r="F10" i="1"/>
  <c r="M11" i="1"/>
  <c r="N8" i="1" l="1"/>
  <c r="F10" i="6"/>
  <c r="D10" i="6"/>
  <c r="E10" i="6" s="1"/>
  <c r="J9" i="6"/>
  <c r="K9" i="6" s="1"/>
  <c r="O8" i="6"/>
  <c r="N12" i="6"/>
  <c r="F10" i="4"/>
  <c r="D10" i="4"/>
  <c r="E10" i="4" s="1"/>
  <c r="M14" i="4"/>
  <c r="L8" i="4"/>
  <c r="J9" i="3"/>
  <c r="K9" i="3" s="1"/>
  <c r="N8" i="3"/>
  <c r="G9" i="3"/>
  <c r="M12" i="3"/>
  <c r="H9" i="3"/>
  <c r="I9" i="3" s="1"/>
  <c r="L9" i="1"/>
  <c r="M12" i="1"/>
  <c r="H10" i="1"/>
  <c r="I10" i="1" s="1"/>
  <c r="T8" i="1"/>
  <c r="O8" i="1"/>
  <c r="U8" i="1"/>
  <c r="D11" i="1"/>
  <c r="E11" i="1" s="1"/>
  <c r="F11" i="1"/>
  <c r="Q8" i="1" l="1"/>
  <c r="W14" i="1"/>
  <c r="U8" i="6"/>
  <c r="P8" i="6"/>
  <c r="R8" i="6" s="1"/>
  <c r="V8" i="6"/>
  <c r="H10" i="6"/>
  <c r="I10" i="6" s="1"/>
  <c r="N13" i="6"/>
  <c r="J10" i="6"/>
  <c r="K10" i="6" s="1"/>
  <c r="O9" i="6"/>
  <c r="G10" i="6"/>
  <c r="H10" i="4"/>
  <c r="I10" i="4" s="1"/>
  <c r="J9" i="4"/>
  <c r="K9" i="4" s="1"/>
  <c r="N8" i="4"/>
  <c r="M15" i="4"/>
  <c r="G10" i="4"/>
  <c r="F10" i="3"/>
  <c r="D10" i="3"/>
  <c r="E10" i="3" s="1"/>
  <c r="G10" i="3" s="1"/>
  <c r="U8" i="3"/>
  <c r="O8" i="3"/>
  <c r="Q8" i="3" s="1"/>
  <c r="T8" i="3"/>
  <c r="M13" i="3"/>
  <c r="L9" i="3"/>
  <c r="G11" i="1"/>
  <c r="H11" i="1"/>
  <c r="I11" i="1" s="1"/>
  <c r="M13" i="1"/>
  <c r="S8" i="1"/>
  <c r="R8" i="1"/>
  <c r="J10" i="1"/>
  <c r="K10" i="1" s="1"/>
  <c r="N9" i="1"/>
  <c r="N14" i="6" l="1"/>
  <c r="O10" i="6"/>
  <c r="T8" i="6"/>
  <c r="S8" i="6"/>
  <c r="F11" i="6"/>
  <c r="D11" i="6"/>
  <c r="E11" i="6" s="1"/>
  <c r="P9" i="6"/>
  <c r="R9" i="6" s="1"/>
  <c r="U9" i="6"/>
  <c r="V9" i="6"/>
  <c r="F11" i="4"/>
  <c r="D11" i="4"/>
  <c r="E11" i="4" s="1"/>
  <c r="G11" i="4" s="1"/>
  <c r="M16" i="4"/>
  <c r="O8" i="4"/>
  <c r="Q8" i="4" s="1"/>
  <c r="T8" i="4"/>
  <c r="U8" i="4"/>
  <c r="L9" i="4"/>
  <c r="M14" i="3"/>
  <c r="S8" i="3"/>
  <c r="R8" i="3"/>
  <c r="F11" i="3"/>
  <c r="D11" i="3"/>
  <c r="E11" i="3" s="1"/>
  <c r="G11" i="3" s="1"/>
  <c r="J10" i="3"/>
  <c r="K10" i="3" s="1"/>
  <c r="N9" i="3"/>
  <c r="H10" i="3"/>
  <c r="I10" i="3" s="1"/>
  <c r="U9" i="1"/>
  <c r="O9" i="1"/>
  <c r="Q9" i="1" s="1"/>
  <c r="T9" i="1"/>
  <c r="L10" i="1"/>
  <c r="M14" i="1"/>
  <c r="F12" i="1"/>
  <c r="D12" i="1"/>
  <c r="E12" i="1" s="1"/>
  <c r="G12" i="1" s="1"/>
  <c r="V10" i="6" l="1"/>
  <c r="P10" i="6"/>
  <c r="R10" i="6" s="1"/>
  <c r="U10" i="6"/>
  <c r="H11" i="6"/>
  <c r="I11" i="6"/>
  <c r="J11" i="6"/>
  <c r="K11" i="6" s="1"/>
  <c r="T9" i="6"/>
  <c r="S9" i="6"/>
  <c r="G11" i="6"/>
  <c r="N15" i="6"/>
  <c r="M17" i="4"/>
  <c r="J10" i="4"/>
  <c r="K10" i="4" s="1"/>
  <c r="N9" i="4"/>
  <c r="D12" i="4"/>
  <c r="E12" i="4" s="1"/>
  <c r="G12" i="4" s="1"/>
  <c r="F12" i="4"/>
  <c r="S8" i="4"/>
  <c r="R8" i="4"/>
  <c r="H11" i="4"/>
  <c r="I11" i="4" s="1"/>
  <c r="D12" i="3"/>
  <c r="E12" i="3" s="1"/>
  <c r="F12" i="3"/>
  <c r="O9" i="3"/>
  <c r="Q9" i="3" s="1"/>
  <c r="U9" i="3"/>
  <c r="T9" i="3"/>
  <c r="L10" i="3"/>
  <c r="H11" i="3"/>
  <c r="I11" i="3" s="1"/>
  <c r="M15" i="3"/>
  <c r="F13" i="1"/>
  <c r="D13" i="1"/>
  <c r="E13" i="1" s="1"/>
  <c r="R9" i="1"/>
  <c r="S9" i="1"/>
  <c r="M15" i="1"/>
  <c r="J11" i="1"/>
  <c r="K11" i="1" s="1"/>
  <c r="L11" i="1" s="1"/>
  <c r="N10" i="1"/>
  <c r="H12" i="1"/>
  <c r="I12" i="1" s="1"/>
  <c r="N16" i="6" l="1"/>
  <c r="D12" i="6"/>
  <c r="E12" i="6" s="1"/>
  <c r="F12" i="6"/>
  <c r="T10" i="6"/>
  <c r="S10" i="6"/>
  <c r="M11" i="6"/>
  <c r="O11" i="6" s="1"/>
  <c r="L10" i="4"/>
  <c r="U9" i="4"/>
  <c r="O9" i="4"/>
  <c r="Q9" i="4" s="1"/>
  <c r="T9" i="4"/>
  <c r="M18" i="4"/>
  <c r="H12" i="4"/>
  <c r="I12" i="4" s="1"/>
  <c r="D13" i="4"/>
  <c r="E13" i="4" s="1"/>
  <c r="F13" i="4"/>
  <c r="H12" i="3"/>
  <c r="I12" i="3" s="1"/>
  <c r="J11" i="3"/>
  <c r="K11" i="3" s="1"/>
  <c r="N10" i="3"/>
  <c r="R9" i="3"/>
  <c r="S9" i="3"/>
  <c r="M16" i="3"/>
  <c r="G12" i="3"/>
  <c r="M16" i="1"/>
  <c r="H13" i="1"/>
  <c r="I13" i="1" s="1"/>
  <c r="G13" i="1"/>
  <c r="O10" i="1"/>
  <c r="Q10" i="1" s="1"/>
  <c r="T10" i="1"/>
  <c r="U10" i="1"/>
  <c r="J12" i="1"/>
  <c r="K12" i="1" s="1"/>
  <c r="N11" i="1"/>
  <c r="H12" i="6" l="1"/>
  <c r="I12" i="6" s="1"/>
  <c r="U11" i="6"/>
  <c r="P11" i="6"/>
  <c r="R11" i="6" s="1"/>
  <c r="V11" i="6"/>
  <c r="G12" i="6"/>
  <c r="J12" i="6"/>
  <c r="K12" i="6" s="1"/>
  <c r="N17" i="6"/>
  <c r="H13" i="4"/>
  <c r="I13" i="4" s="1"/>
  <c r="S9" i="4"/>
  <c r="R9" i="4"/>
  <c r="M19" i="4"/>
  <c r="G13" i="4"/>
  <c r="J11" i="4"/>
  <c r="K11" i="4" s="1"/>
  <c r="N10" i="4"/>
  <c r="F13" i="3"/>
  <c r="D13" i="3"/>
  <c r="E13" i="3" s="1"/>
  <c r="G13" i="3" s="1"/>
  <c r="L11" i="3"/>
  <c r="O10" i="3"/>
  <c r="Q10" i="3" s="1"/>
  <c r="T10" i="3"/>
  <c r="U10" i="3"/>
  <c r="M17" i="3"/>
  <c r="D14" i="1"/>
  <c r="E14" i="1" s="1"/>
  <c r="F14" i="1"/>
  <c r="S10" i="1"/>
  <c r="R10" i="1"/>
  <c r="U11" i="1"/>
  <c r="O11" i="1"/>
  <c r="Q11" i="1" s="1"/>
  <c r="T11" i="1"/>
  <c r="L12" i="1"/>
  <c r="M17" i="1"/>
  <c r="T11" i="6" l="1"/>
  <c r="S11" i="6"/>
  <c r="M12" i="6"/>
  <c r="O12" i="6" s="1"/>
  <c r="F13" i="6"/>
  <c r="D13" i="6"/>
  <c r="E13" i="6" s="1"/>
  <c r="G13" i="6" s="1"/>
  <c r="N18" i="6"/>
  <c r="U10" i="4"/>
  <c r="O10" i="4"/>
  <c r="Q10" i="4" s="1"/>
  <c r="T10" i="4"/>
  <c r="M20" i="4"/>
  <c r="L11" i="4"/>
  <c r="F14" i="4"/>
  <c r="D14" i="4"/>
  <c r="E14" i="4" s="1"/>
  <c r="J12" i="3"/>
  <c r="K12" i="3" s="1"/>
  <c r="N11" i="3"/>
  <c r="F14" i="3"/>
  <c r="D14" i="3"/>
  <c r="E14" i="3" s="1"/>
  <c r="G14" i="3" s="1"/>
  <c r="S10" i="3"/>
  <c r="R10" i="3"/>
  <c r="M18" i="3"/>
  <c r="H13" i="3"/>
  <c r="I13" i="3" s="1"/>
  <c r="M18" i="1"/>
  <c r="R11" i="1"/>
  <c r="S11" i="1"/>
  <c r="H14" i="1"/>
  <c r="I14" i="1" s="1"/>
  <c r="J13" i="1"/>
  <c r="K13" i="1" s="1"/>
  <c r="N12" i="1"/>
  <c r="G14" i="1"/>
  <c r="F14" i="6" l="1"/>
  <c r="D14" i="6"/>
  <c r="E14" i="6" s="1"/>
  <c r="J13" i="6"/>
  <c r="K13" i="6" s="1"/>
  <c r="N19" i="6"/>
  <c r="H13" i="6"/>
  <c r="I13" i="6" s="1"/>
  <c r="U12" i="6"/>
  <c r="V12" i="6"/>
  <c r="P12" i="6"/>
  <c r="R12" i="6" s="1"/>
  <c r="J12" i="4"/>
  <c r="K12" i="4" s="1"/>
  <c r="N11" i="4"/>
  <c r="M21" i="4"/>
  <c r="H14" i="4"/>
  <c r="I14" i="4" s="1"/>
  <c r="G14" i="4"/>
  <c r="R10" i="4"/>
  <c r="S10" i="4"/>
  <c r="H14" i="3"/>
  <c r="I14" i="3" s="1"/>
  <c r="F15" i="3"/>
  <c r="D15" i="3"/>
  <c r="E15" i="3" s="1"/>
  <c r="G15" i="3" s="1"/>
  <c r="U11" i="3"/>
  <c r="T11" i="3"/>
  <c r="O11" i="3"/>
  <c r="Q11" i="3" s="1"/>
  <c r="M19" i="3"/>
  <c r="L12" i="3"/>
  <c r="L13" i="1"/>
  <c r="J14" i="1" s="1"/>
  <c r="K14" i="1" s="1"/>
  <c r="F15" i="1"/>
  <c r="D15" i="1"/>
  <c r="E15" i="1" s="1"/>
  <c r="G15" i="1" s="1"/>
  <c r="T12" i="1"/>
  <c r="O12" i="1"/>
  <c r="Q12" i="1" s="1"/>
  <c r="U12" i="1"/>
  <c r="M19" i="1"/>
  <c r="M13" i="6" l="1"/>
  <c r="J14" i="6"/>
  <c r="K14" i="6" s="1"/>
  <c r="O13" i="6"/>
  <c r="N20" i="6"/>
  <c r="G14" i="6"/>
  <c r="T12" i="6"/>
  <c r="S12" i="6"/>
  <c r="H14" i="6"/>
  <c r="I14" i="6" s="1"/>
  <c r="T11" i="4"/>
  <c r="O11" i="4"/>
  <c r="Q11" i="4" s="1"/>
  <c r="U11" i="4"/>
  <c r="F15" i="4"/>
  <c r="D15" i="4"/>
  <c r="E15" i="4" s="1"/>
  <c r="G15" i="4" s="1"/>
  <c r="M22" i="4"/>
  <c r="L12" i="4"/>
  <c r="D16" i="3"/>
  <c r="E16" i="3" s="1"/>
  <c r="F16" i="3"/>
  <c r="S11" i="3"/>
  <c r="R11" i="3"/>
  <c r="J13" i="3"/>
  <c r="K13" i="3" s="1"/>
  <c r="L13" i="3" s="1"/>
  <c r="N12" i="3"/>
  <c r="H15" i="3"/>
  <c r="I15" i="3" s="1"/>
  <c r="M20" i="3"/>
  <c r="N13" i="1"/>
  <c r="O13" i="1" s="1"/>
  <c r="Q13" i="1" s="1"/>
  <c r="S12" i="1"/>
  <c r="R12" i="1"/>
  <c r="L14" i="1"/>
  <c r="M20" i="1"/>
  <c r="F16" i="1"/>
  <c r="D16" i="1"/>
  <c r="E16" i="1" s="1"/>
  <c r="H15" i="1"/>
  <c r="I15" i="1" s="1"/>
  <c r="F15" i="6" l="1"/>
  <c r="D15" i="6"/>
  <c r="E15" i="6" s="1"/>
  <c r="G15" i="6" s="1"/>
  <c r="N21" i="6"/>
  <c r="P13" i="6"/>
  <c r="R13" i="6" s="1"/>
  <c r="V13" i="6"/>
  <c r="U13" i="6"/>
  <c r="M14" i="6"/>
  <c r="J13" i="4"/>
  <c r="K13" i="4" s="1"/>
  <c r="N12" i="4"/>
  <c r="D16" i="4"/>
  <c r="E16" i="4" s="1"/>
  <c r="F16" i="4"/>
  <c r="H15" i="4"/>
  <c r="I15" i="4" s="1"/>
  <c r="S11" i="4"/>
  <c r="R11" i="4"/>
  <c r="M23" i="4"/>
  <c r="O12" i="3"/>
  <c r="Q12" i="3" s="1"/>
  <c r="U12" i="3"/>
  <c r="T12" i="3"/>
  <c r="M21" i="3"/>
  <c r="H16" i="3"/>
  <c r="I16" i="3" s="1"/>
  <c r="J14" i="3"/>
  <c r="K14" i="3" s="1"/>
  <c r="N13" i="3"/>
  <c r="G16" i="3"/>
  <c r="T13" i="1"/>
  <c r="U13" i="1"/>
  <c r="H16" i="1"/>
  <c r="I16" i="1" s="1"/>
  <c r="S13" i="1"/>
  <c r="R13" i="1"/>
  <c r="M21" i="1"/>
  <c r="J15" i="1"/>
  <c r="K15" i="1" s="1"/>
  <c r="N14" i="1"/>
  <c r="G16" i="1"/>
  <c r="N22" i="6" l="1"/>
  <c r="T13" i="6"/>
  <c r="S13" i="6"/>
  <c r="D16" i="6"/>
  <c r="E16" i="6" s="1"/>
  <c r="F16" i="6"/>
  <c r="H15" i="6"/>
  <c r="I15" i="6" s="1"/>
  <c r="J15" i="6"/>
  <c r="K15" i="6" s="1"/>
  <c r="O14" i="6"/>
  <c r="H16" i="4"/>
  <c r="I16" i="4" s="1"/>
  <c r="G16" i="4"/>
  <c r="M24" i="4"/>
  <c r="U12" i="4"/>
  <c r="O12" i="4"/>
  <c r="Q12" i="4" s="1"/>
  <c r="T12" i="4"/>
  <c r="L13" i="4"/>
  <c r="F17" i="3"/>
  <c r="D17" i="3"/>
  <c r="E17" i="3" s="1"/>
  <c r="G17" i="3" s="1"/>
  <c r="O13" i="3"/>
  <c r="Q13" i="3" s="1"/>
  <c r="T13" i="3"/>
  <c r="U13" i="3"/>
  <c r="L14" i="3"/>
  <c r="M22" i="3"/>
  <c r="S12" i="3"/>
  <c r="R12" i="3"/>
  <c r="M22" i="1"/>
  <c r="F17" i="1"/>
  <c r="D17" i="1"/>
  <c r="E17" i="1" s="1"/>
  <c r="G17" i="1" s="1"/>
  <c r="T14" i="1"/>
  <c r="O14" i="1"/>
  <c r="U14" i="1"/>
  <c r="L15" i="1"/>
  <c r="Q14" i="1" l="1"/>
  <c r="X37" i="3"/>
  <c r="G16" i="6"/>
  <c r="F17" i="6" s="1"/>
  <c r="H16" i="6"/>
  <c r="I16" i="6" s="1"/>
  <c r="N23" i="6"/>
  <c r="U14" i="6"/>
  <c r="P14" i="6"/>
  <c r="R14" i="6" s="1"/>
  <c r="V14" i="6"/>
  <c r="M15" i="6"/>
  <c r="J14" i="4"/>
  <c r="K14" i="4" s="1"/>
  <c r="N13" i="4"/>
  <c r="M25" i="4"/>
  <c r="D17" i="4"/>
  <c r="E17" i="4" s="1"/>
  <c r="G17" i="4" s="1"/>
  <c r="F17" i="4"/>
  <c r="S12" i="4"/>
  <c r="R12" i="4"/>
  <c r="J15" i="3"/>
  <c r="K15" i="3" s="1"/>
  <c r="N14" i="3"/>
  <c r="F18" i="3"/>
  <c r="D18" i="3"/>
  <c r="E18" i="3" s="1"/>
  <c r="G18" i="3" s="1"/>
  <c r="M23" i="3"/>
  <c r="R13" i="3"/>
  <c r="S13" i="3"/>
  <c r="H17" i="3"/>
  <c r="I17" i="3" s="1"/>
  <c r="F18" i="1"/>
  <c r="D18" i="1"/>
  <c r="E18" i="1" s="1"/>
  <c r="G18" i="1" s="1"/>
  <c r="H17" i="1"/>
  <c r="I17" i="1" s="1"/>
  <c r="J16" i="1"/>
  <c r="K16" i="1" s="1"/>
  <c r="L16" i="1" s="1"/>
  <c r="N15" i="1"/>
  <c r="S14" i="1"/>
  <c r="R14" i="1"/>
  <c r="M23" i="1"/>
  <c r="D17" i="6" l="1"/>
  <c r="E17" i="6" s="1"/>
  <c r="G17" i="6" s="1"/>
  <c r="H17" i="6"/>
  <c r="I17" i="6" s="1"/>
  <c r="N24" i="6"/>
  <c r="S14" i="6"/>
  <c r="T14" i="6"/>
  <c r="J16" i="6"/>
  <c r="K16" i="6" s="1"/>
  <c r="O15" i="6"/>
  <c r="M26" i="4"/>
  <c r="T13" i="4"/>
  <c r="O13" i="4"/>
  <c r="Q13" i="4" s="1"/>
  <c r="U13" i="4"/>
  <c r="F18" i="4"/>
  <c r="D18" i="4"/>
  <c r="E18" i="4" s="1"/>
  <c r="G18" i="4" s="1"/>
  <c r="H17" i="4"/>
  <c r="I17" i="4" s="1"/>
  <c r="L14" i="4"/>
  <c r="O14" i="3"/>
  <c r="U14" i="3"/>
  <c r="T14" i="3"/>
  <c r="M24" i="3"/>
  <c r="F19" i="3"/>
  <c r="D19" i="3"/>
  <c r="E19" i="3" s="1"/>
  <c r="H18" i="3"/>
  <c r="I18" i="3" s="1"/>
  <c r="L15" i="3"/>
  <c r="H18" i="1"/>
  <c r="I18" i="1" s="1"/>
  <c r="J17" i="1"/>
  <c r="K17" i="1" s="1"/>
  <c r="N16" i="1"/>
  <c r="D19" i="1"/>
  <c r="E19" i="1" s="1"/>
  <c r="F19" i="1"/>
  <c r="U15" i="1"/>
  <c r="O15" i="1"/>
  <c r="Q15" i="1" s="1"/>
  <c r="T15" i="1"/>
  <c r="M24" i="1"/>
  <c r="Q14" i="3" l="1"/>
  <c r="Y37" i="3"/>
  <c r="M16" i="6"/>
  <c r="O16" i="6" s="1"/>
  <c r="F18" i="6"/>
  <c r="D18" i="6"/>
  <c r="E18" i="6" s="1"/>
  <c r="G18" i="6" s="1"/>
  <c r="P15" i="6"/>
  <c r="R15" i="6" s="1"/>
  <c r="V15" i="6"/>
  <c r="U15" i="6"/>
  <c r="N25" i="6"/>
  <c r="F19" i="4"/>
  <c r="D19" i="4"/>
  <c r="E19" i="4" s="1"/>
  <c r="M27" i="4"/>
  <c r="S13" i="4"/>
  <c r="R13" i="4"/>
  <c r="J15" i="4"/>
  <c r="K15" i="4" s="1"/>
  <c r="N14" i="4"/>
  <c r="H18" i="4"/>
  <c r="I18" i="4" s="1"/>
  <c r="J16" i="3"/>
  <c r="K16" i="3" s="1"/>
  <c r="N15" i="3"/>
  <c r="H19" i="3"/>
  <c r="I19" i="3" s="1"/>
  <c r="M25" i="3"/>
  <c r="G19" i="3"/>
  <c r="S14" i="3"/>
  <c r="R14" i="3"/>
  <c r="R15" i="1"/>
  <c r="S15" i="1"/>
  <c r="G19" i="1"/>
  <c r="H19" i="1"/>
  <c r="I19" i="1" s="1"/>
  <c r="M25" i="1"/>
  <c r="U16" i="1"/>
  <c r="O16" i="1"/>
  <c r="Q16" i="1" s="1"/>
  <c r="T16" i="1"/>
  <c r="L17" i="1"/>
  <c r="J17" i="6" l="1"/>
  <c r="K17" i="6" s="1"/>
  <c r="T15" i="6"/>
  <c r="S15" i="6"/>
  <c r="V16" i="6"/>
  <c r="U16" i="6"/>
  <c r="P16" i="6"/>
  <c r="R16" i="6" s="1"/>
  <c r="F19" i="6"/>
  <c r="D19" i="6"/>
  <c r="E19" i="6" s="1"/>
  <c r="N26" i="6"/>
  <c r="H18" i="6"/>
  <c r="I18" i="6" s="1"/>
  <c r="H19" i="4"/>
  <c r="I19" i="4" s="1"/>
  <c r="T14" i="4"/>
  <c r="O14" i="4"/>
  <c r="Q14" i="4" s="1"/>
  <c r="U14" i="4"/>
  <c r="M28" i="4"/>
  <c r="L15" i="4"/>
  <c r="G19" i="4"/>
  <c r="L16" i="3"/>
  <c r="N16" i="3" s="1"/>
  <c r="M26" i="3"/>
  <c r="T15" i="3"/>
  <c r="U15" i="3"/>
  <c r="O15" i="3"/>
  <c r="Q15" i="3" s="1"/>
  <c r="J17" i="3"/>
  <c r="K17" i="3" s="1"/>
  <c r="L17" i="3" s="1"/>
  <c r="D20" i="3"/>
  <c r="E20" i="3" s="1"/>
  <c r="F20" i="3"/>
  <c r="J18" i="1"/>
  <c r="K18" i="1" s="1"/>
  <c r="N17" i="1"/>
  <c r="F20" i="1"/>
  <c r="D20" i="1"/>
  <c r="E20" i="1" s="1"/>
  <c r="M26" i="1"/>
  <c r="S16" i="1"/>
  <c r="R16" i="1"/>
  <c r="G20" i="1" l="1"/>
  <c r="M17" i="6"/>
  <c r="O17" i="6" s="1"/>
  <c r="P17" i="6" s="1"/>
  <c r="R17" i="6" s="1"/>
  <c r="J18" i="6"/>
  <c r="K18" i="6" s="1"/>
  <c r="V17" i="6"/>
  <c r="N27" i="6"/>
  <c r="T17" i="6"/>
  <c r="S17" i="6"/>
  <c r="G19" i="6"/>
  <c r="T16" i="6"/>
  <c r="S16" i="6"/>
  <c r="M18" i="6"/>
  <c r="H19" i="6"/>
  <c r="I19" i="6" s="1"/>
  <c r="M29" i="4"/>
  <c r="D20" i="4"/>
  <c r="E20" i="4" s="1"/>
  <c r="F20" i="4"/>
  <c r="R14" i="4"/>
  <c r="S14" i="4"/>
  <c r="J16" i="4"/>
  <c r="K16" i="4" s="1"/>
  <c r="N15" i="4"/>
  <c r="U16" i="3"/>
  <c r="T16" i="3"/>
  <c r="O16" i="3"/>
  <c r="Q16" i="3" s="1"/>
  <c r="S15" i="3"/>
  <c r="R15" i="3"/>
  <c r="J18" i="3"/>
  <c r="K18" i="3" s="1"/>
  <c r="N17" i="3"/>
  <c r="M27" i="3"/>
  <c r="H20" i="3"/>
  <c r="I20" i="3" s="1"/>
  <c r="G20" i="3"/>
  <c r="M27" i="1"/>
  <c r="F21" i="1"/>
  <c r="D21" i="1"/>
  <c r="E21" i="1" s="1"/>
  <c r="G21" i="1" s="1"/>
  <c r="H20" i="1"/>
  <c r="I20" i="1" s="1"/>
  <c r="O17" i="1"/>
  <c r="Q17" i="1" s="1"/>
  <c r="T17" i="1"/>
  <c r="U17" i="1"/>
  <c r="L18" i="1"/>
  <c r="U17" i="6" l="1"/>
  <c r="D20" i="6"/>
  <c r="E20" i="6" s="1"/>
  <c r="F20" i="6"/>
  <c r="J19" i="6"/>
  <c r="K19" i="6" s="1"/>
  <c r="O18" i="6"/>
  <c r="N28" i="6"/>
  <c r="L16" i="4"/>
  <c r="J17" i="4" s="1"/>
  <c r="K17" i="4" s="1"/>
  <c r="H20" i="4"/>
  <c r="I20" i="4" s="1"/>
  <c r="G20" i="4"/>
  <c r="T15" i="4"/>
  <c r="O15" i="4"/>
  <c r="Q15" i="4" s="1"/>
  <c r="U15" i="4"/>
  <c r="M30" i="4"/>
  <c r="L18" i="3"/>
  <c r="J19" i="3" s="1"/>
  <c r="K19" i="3" s="1"/>
  <c r="T17" i="3"/>
  <c r="O17" i="3"/>
  <c r="Q17" i="3" s="1"/>
  <c r="U17" i="3"/>
  <c r="F21" i="3"/>
  <c r="D21" i="3"/>
  <c r="E21" i="3" s="1"/>
  <c r="G21" i="3" s="1"/>
  <c r="M28" i="3"/>
  <c r="S16" i="3"/>
  <c r="R16" i="3"/>
  <c r="F22" i="1"/>
  <c r="D22" i="1"/>
  <c r="E22" i="1" s="1"/>
  <c r="G22" i="1" s="1"/>
  <c r="S17" i="1"/>
  <c r="R17" i="1"/>
  <c r="J19" i="1"/>
  <c r="K19" i="1" s="1"/>
  <c r="N18" i="1"/>
  <c r="H21" i="1"/>
  <c r="I21" i="1" s="1"/>
  <c r="M28" i="1"/>
  <c r="N18" i="3" l="1"/>
  <c r="L17" i="4"/>
  <c r="J18" i="4" s="1"/>
  <c r="K18" i="4" s="1"/>
  <c r="N16" i="4"/>
  <c r="O16" i="4" s="1"/>
  <c r="Q16" i="4" s="1"/>
  <c r="N29" i="6"/>
  <c r="M19" i="6"/>
  <c r="H20" i="6"/>
  <c r="I20" i="6" s="1"/>
  <c r="U18" i="6"/>
  <c r="U47" i="6" s="1"/>
  <c r="P18" i="6"/>
  <c r="R18" i="6" s="1"/>
  <c r="V18" i="6"/>
  <c r="V47" i="6" s="1"/>
  <c r="G20" i="6"/>
  <c r="S15" i="4"/>
  <c r="R15" i="4"/>
  <c r="F21" i="4"/>
  <c r="D21" i="4"/>
  <c r="E21" i="4" s="1"/>
  <c r="G21" i="4" s="1"/>
  <c r="U16" i="4"/>
  <c r="T16" i="4"/>
  <c r="N17" i="4"/>
  <c r="M31" i="4"/>
  <c r="R17" i="3"/>
  <c r="S17" i="3"/>
  <c r="M29" i="3"/>
  <c r="T18" i="3"/>
  <c r="T47" i="3" s="1"/>
  <c r="O18" i="3"/>
  <c r="Q18" i="3" s="1"/>
  <c r="U18" i="3"/>
  <c r="U47" i="3" s="1"/>
  <c r="F22" i="3"/>
  <c r="D22" i="3"/>
  <c r="E22" i="3" s="1"/>
  <c r="H21" i="3"/>
  <c r="I21" i="3" s="1"/>
  <c r="L19" i="3"/>
  <c r="D23" i="1"/>
  <c r="E23" i="1" s="1"/>
  <c r="F23" i="1"/>
  <c r="O18" i="1"/>
  <c r="Q18" i="1" s="1"/>
  <c r="U18" i="1"/>
  <c r="U47" i="1" s="1"/>
  <c r="T18" i="1"/>
  <c r="T47" i="1" s="1"/>
  <c r="L19" i="1"/>
  <c r="M29" i="1"/>
  <c r="H22" i="1"/>
  <c r="I22" i="1" s="1"/>
  <c r="G23" i="1" l="1"/>
  <c r="J20" i="6"/>
  <c r="K20" i="6" s="1"/>
  <c r="O19" i="6"/>
  <c r="N30" i="6"/>
  <c r="F21" i="6"/>
  <c r="D21" i="6"/>
  <c r="E21" i="6" s="1"/>
  <c r="T18" i="6"/>
  <c r="T47" i="6" s="1"/>
  <c r="S18" i="6"/>
  <c r="S47" i="6" s="1"/>
  <c r="F22" i="4"/>
  <c r="D22" i="4"/>
  <c r="E22" i="4" s="1"/>
  <c r="H21" i="4"/>
  <c r="I21" i="4" s="1"/>
  <c r="O17" i="4"/>
  <c r="Q17" i="4" s="1"/>
  <c r="T17" i="4"/>
  <c r="U17" i="4"/>
  <c r="M32" i="4"/>
  <c r="L18" i="4"/>
  <c r="S16" i="4"/>
  <c r="R16" i="4"/>
  <c r="S18" i="3"/>
  <c r="S47" i="3" s="1"/>
  <c r="R18" i="3"/>
  <c r="R47" i="3" s="1"/>
  <c r="H22" i="3"/>
  <c r="I22" i="3" s="1"/>
  <c r="J20" i="3"/>
  <c r="K20" i="3" s="1"/>
  <c r="N19" i="3"/>
  <c r="M30" i="3"/>
  <c r="G22" i="3"/>
  <c r="J20" i="1"/>
  <c r="K20" i="1" s="1"/>
  <c r="N19" i="1"/>
  <c r="Q47" i="1"/>
  <c r="R18" i="1"/>
  <c r="R47" i="1" s="1"/>
  <c r="S18" i="1"/>
  <c r="S47" i="1" s="1"/>
  <c r="H23" i="1"/>
  <c r="I23" i="1" s="1"/>
  <c r="M30" i="1"/>
  <c r="F24" i="1"/>
  <c r="D24" i="1"/>
  <c r="E24" i="1" s="1"/>
  <c r="G24" i="1" s="1"/>
  <c r="P19" i="6" l="1"/>
  <c r="R19" i="6" s="1"/>
  <c r="U19" i="6"/>
  <c r="V19" i="6"/>
  <c r="H21" i="6"/>
  <c r="I21" i="6" s="1"/>
  <c r="N31" i="6"/>
  <c r="G21" i="6"/>
  <c r="M20" i="6"/>
  <c r="M33" i="4"/>
  <c r="S17" i="4"/>
  <c r="R17" i="4"/>
  <c r="H22" i="4"/>
  <c r="I22" i="4" s="1"/>
  <c r="J19" i="4"/>
  <c r="K19" i="4" s="1"/>
  <c r="N18" i="4"/>
  <c r="G22" i="4"/>
  <c r="M31" i="3"/>
  <c r="U19" i="3"/>
  <c r="T19" i="3"/>
  <c r="O19" i="3"/>
  <c r="L20" i="3"/>
  <c r="F23" i="3"/>
  <c r="D23" i="3"/>
  <c r="E23" i="3" s="1"/>
  <c r="G23" i="3" s="1"/>
  <c r="U19" i="1"/>
  <c r="T19" i="1"/>
  <c r="O19" i="1"/>
  <c r="F25" i="1"/>
  <c r="D25" i="1"/>
  <c r="E25" i="1" s="1"/>
  <c r="G25" i="1" s="1"/>
  <c r="L20" i="1"/>
  <c r="H24" i="1"/>
  <c r="I24" i="1" s="1"/>
  <c r="M31" i="1"/>
  <c r="Q19" i="1" l="1"/>
  <c r="R19" i="1" s="1"/>
  <c r="X38" i="3"/>
  <c r="Q19" i="3"/>
  <c r="Y38" i="3"/>
  <c r="F22" i="6"/>
  <c r="D22" i="6"/>
  <c r="E22" i="6" s="1"/>
  <c r="G22" i="6" s="1"/>
  <c r="N32" i="6"/>
  <c r="J21" i="6"/>
  <c r="K21" i="6" s="1"/>
  <c r="O20" i="6"/>
  <c r="T19" i="6"/>
  <c r="S19" i="6"/>
  <c r="T18" i="4"/>
  <c r="T47" i="4" s="1"/>
  <c r="U18" i="4"/>
  <c r="U47" i="4" s="1"/>
  <c r="O18" i="4"/>
  <c r="Q18" i="4" s="1"/>
  <c r="F23" i="4"/>
  <c r="D23" i="4"/>
  <c r="E23" i="4" s="1"/>
  <c r="G23" i="4" s="1"/>
  <c r="M34" i="4"/>
  <c r="L19" i="4"/>
  <c r="D24" i="3"/>
  <c r="E24" i="3" s="1"/>
  <c r="F24" i="3"/>
  <c r="H23" i="3"/>
  <c r="I23" i="3" s="1"/>
  <c r="S19" i="3"/>
  <c r="R19" i="3"/>
  <c r="M32" i="3"/>
  <c r="J21" i="3"/>
  <c r="K21" i="3" s="1"/>
  <c r="L21" i="3" s="1"/>
  <c r="N20" i="3"/>
  <c r="H25" i="1"/>
  <c r="I25" i="1" s="1"/>
  <c r="J21" i="1"/>
  <c r="K21" i="1" s="1"/>
  <c r="N20" i="1"/>
  <c r="M32" i="1"/>
  <c r="F26" i="1"/>
  <c r="D26" i="1"/>
  <c r="E26" i="1" s="1"/>
  <c r="G26" i="1" s="1"/>
  <c r="S19" i="1" l="1"/>
  <c r="N33" i="6"/>
  <c r="F23" i="6"/>
  <c r="D23" i="6"/>
  <c r="E23" i="6" s="1"/>
  <c r="V20" i="6"/>
  <c r="U20" i="6"/>
  <c r="P20" i="6"/>
  <c r="R20" i="6" s="1"/>
  <c r="M21" i="6"/>
  <c r="H22" i="6"/>
  <c r="I22" i="6" s="1"/>
  <c r="H23" i="4"/>
  <c r="I23" i="4" s="1"/>
  <c r="D24" i="4"/>
  <c r="E24" i="4" s="1"/>
  <c r="F24" i="4"/>
  <c r="J20" i="4"/>
  <c r="K20" i="4" s="1"/>
  <c r="N19" i="4"/>
  <c r="S18" i="4"/>
  <c r="S47" i="4" s="1"/>
  <c r="R18" i="4"/>
  <c r="R47" i="4" s="1"/>
  <c r="M35" i="4"/>
  <c r="T20" i="3"/>
  <c r="O20" i="3"/>
  <c r="Q20" i="3" s="1"/>
  <c r="U20" i="3"/>
  <c r="J22" i="3"/>
  <c r="K22" i="3" s="1"/>
  <c r="N21" i="3"/>
  <c r="H24" i="3"/>
  <c r="I24" i="3" s="1"/>
  <c r="M33" i="3"/>
  <c r="G24" i="3"/>
  <c r="D27" i="1"/>
  <c r="E27" i="1" s="1"/>
  <c r="G27" i="1" s="1"/>
  <c r="F27" i="1"/>
  <c r="H26" i="1"/>
  <c r="I26" i="1" s="1"/>
  <c r="M33" i="1"/>
  <c r="T20" i="1"/>
  <c r="O20" i="1"/>
  <c r="Q20" i="1" s="1"/>
  <c r="U20" i="1"/>
  <c r="L21" i="1"/>
  <c r="G23" i="6" l="1"/>
  <c r="T20" i="6"/>
  <c r="S20" i="6"/>
  <c r="H23" i="6"/>
  <c r="I23" i="6" s="1"/>
  <c r="J22" i="6"/>
  <c r="K22" i="6" s="1"/>
  <c r="O21" i="6"/>
  <c r="O19" i="4"/>
  <c r="Q19" i="4" s="1"/>
  <c r="T19" i="4"/>
  <c r="U19" i="4"/>
  <c r="M36" i="4"/>
  <c r="G24" i="4"/>
  <c r="H24" i="4"/>
  <c r="I24" i="4" s="1"/>
  <c r="L20" i="4"/>
  <c r="O21" i="3"/>
  <c r="Q21" i="3" s="1"/>
  <c r="U21" i="3"/>
  <c r="T21" i="3"/>
  <c r="F25" i="3"/>
  <c r="D25" i="3"/>
  <c r="E25" i="3" s="1"/>
  <c r="G25" i="3" s="1"/>
  <c r="L22" i="3"/>
  <c r="M34" i="3"/>
  <c r="S20" i="3"/>
  <c r="R20" i="3"/>
  <c r="F28" i="1"/>
  <c r="D28" i="1"/>
  <c r="E28" i="1" s="1"/>
  <c r="G28" i="1" s="1"/>
  <c r="M34" i="1"/>
  <c r="J22" i="1"/>
  <c r="K22" i="1" s="1"/>
  <c r="N21" i="1"/>
  <c r="S20" i="1"/>
  <c r="R20" i="1"/>
  <c r="H27" i="1"/>
  <c r="I27" i="1" s="1"/>
  <c r="D24" i="6" l="1"/>
  <c r="E24" i="6" s="1"/>
  <c r="F24" i="6"/>
  <c r="M22" i="6"/>
  <c r="P21" i="6"/>
  <c r="R21" i="6" s="1"/>
  <c r="U21" i="6"/>
  <c r="V21" i="6"/>
  <c r="S19" i="4"/>
  <c r="R19" i="4"/>
  <c r="J21" i="4"/>
  <c r="K21" i="4" s="1"/>
  <c r="N20" i="4"/>
  <c r="F25" i="4"/>
  <c r="D25" i="4"/>
  <c r="E25" i="4" s="1"/>
  <c r="G25" i="4" s="1"/>
  <c r="M37" i="4"/>
  <c r="F26" i="3"/>
  <c r="D26" i="3"/>
  <c r="E26" i="3" s="1"/>
  <c r="G26" i="3" s="1"/>
  <c r="M35" i="3"/>
  <c r="J23" i="3"/>
  <c r="K23" i="3" s="1"/>
  <c r="N22" i="3"/>
  <c r="H25" i="3"/>
  <c r="I25" i="3" s="1"/>
  <c r="R21" i="3"/>
  <c r="S21" i="3"/>
  <c r="L22" i="1"/>
  <c r="J23" i="1" s="1"/>
  <c r="K23" i="1" s="1"/>
  <c r="L23" i="1" s="1"/>
  <c r="M35" i="1"/>
  <c r="O21" i="1"/>
  <c r="Q21" i="1" s="1"/>
  <c r="T21" i="1"/>
  <c r="U21" i="1"/>
  <c r="F29" i="1"/>
  <c r="D29" i="1"/>
  <c r="E29" i="1" s="1"/>
  <c r="G29" i="1" s="1"/>
  <c r="H28" i="1"/>
  <c r="I28" i="1" s="1"/>
  <c r="N22" i="1" l="1"/>
  <c r="T22" i="1" s="1"/>
  <c r="J23" i="6"/>
  <c r="K23" i="6" s="1"/>
  <c r="O22" i="6"/>
  <c r="H24" i="6"/>
  <c r="I24" i="6" s="1"/>
  <c r="T21" i="6"/>
  <c r="S21" i="6"/>
  <c r="G24" i="6"/>
  <c r="H25" i="4"/>
  <c r="I25" i="4" s="1"/>
  <c r="F26" i="4"/>
  <c r="D26" i="4"/>
  <c r="E26" i="4" s="1"/>
  <c r="G26" i="4" s="1"/>
  <c r="T20" i="4"/>
  <c r="U20" i="4"/>
  <c r="O20" i="4"/>
  <c r="Q20" i="4" s="1"/>
  <c r="M38" i="4"/>
  <c r="L21" i="4"/>
  <c r="L23" i="3"/>
  <c r="N23" i="3" s="1"/>
  <c r="F27" i="3"/>
  <c r="D27" i="3"/>
  <c r="E27" i="3" s="1"/>
  <c r="G27" i="3" s="1"/>
  <c r="M36" i="3"/>
  <c r="U22" i="3"/>
  <c r="O22" i="3"/>
  <c r="Q22" i="3" s="1"/>
  <c r="T22" i="3"/>
  <c r="H26" i="3"/>
  <c r="I26" i="3" s="1"/>
  <c r="J24" i="1"/>
  <c r="K24" i="1" s="1"/>
  <c r="N23" i="1"/>
  <c r="S21" i="1"/>
  <c r="R21" i="1"/>
  <c r="M36" i="1"/>
  <c r="F30" i="1"/>
  <c r="D30" i="1"/>
  <c r="E30" i="1" s="1"/>
  <c r="G30" i="1" s="1"/>
  <c r="H29" i="1"/>
  <c r="I29" i="1" s="1"/>
  <c r="O22" i="1" l="1"/>
  <c r="Q22" i="1" s="1"/>
  <c r="R22" i="1" s="1"/>
  <c r="U22" i="1"/>
  <c r="M23" i="6"/>
  <c r="F25" i="6"/>
  <c r="D25" i="6"/>
  <c r="E25" i="6" s="1"/>
  <c r="G25" i="6" s="1"/>
  <c r="U22" i="6"/>
  <c r="V22" i="6"/>
  <c r="P22" i="6"/>
  <c r="R22" i="6" s="1"/>
  <c r="M39" i="4"/>
  <c r="S20" i="4"/>
  <c r="R20" i="4"/>
  <c r="J22" i="4"/>
  <c r="K22" i="4" s="1"/>
  <c r="N21" i="4"/>
  <c r="F27" i="4"/>
  <c r="D27" i="4"/>
  <c r="E27" i="4" s="1"/>
  <c r="G27" i="4" s="1"/>
  <c r="H26" i="4"/>
  <c r="I26" i="4" s="1"/>
  <c r="J24" i="3"/>
  <c r="K24" i="3" s="1"/>
  <c r="H27" i="3"/>
  <c r="I27" i="3" s="1"/>
  <c r="D28" i="3"/>
  <c r="E28" i="3" s="1"/>
  <c r="F28" i="3"/>
  <c r="S22" i="3"/>
  <c r="R22" i="3"/>
  <c r="T23" i="3"/>
  <c r="O23" i="3"/>
  <c r="Q23" i="3" s="1"/>
  <c r="U23" i="3"/>
  <c r="M37" i="3"/>
  <c r="D31" i="1"/>
  <c r="E31" i="1" s="1"/>
  <c r="F31" i="1"/>
  <c r="M37" i="1"/>
  <c r="H30" i="1"/>
  <c r="I30" i="1" s="1"/>
  <c r="U23" i="1"/>
  <c r="T23" i="1"/>
  <c r="O23" i="1"/>
  <c r="Q23" i="1" s="1"/>
  <c r="L24" i="1"/>
  <c r="G31" i="1" l="1"/>
  <c r="S22" i="1"/>
  <c r="J24" i="6"/>
  <c r="K24" i="6" s="1"/>
  <c r="M24" i="6" s="1"/>
  <c r="O23" i="6"/>
  <c r="F26" i="6"/>
  <c r="D26" i="6"/>
  <c r="E26" i="6" s="1"/>
  <c r="G26" i="6" s="1"/>
  <c r="H25" i="6"/>
  <c r="I25" i="6" s="1"/>
  <c r="T22" i="6"/>
  <c r="S22" i="6"/>
  <c r="D28" i="4"/>
  <c r="E28" i="4" s="1"/>
  <c r="F28" i="4"/>
  <c r="H27" i="4"/>
  <c r="I27" i="4"/>
  <c r="L22" i="4"/>
  <c r="T21" i="4"/>
  <c r="U21" i="4"/>
  <c r="O21" i="4"/>
  <c r="Q21" i="4" s="1"/>
  <c r="M40" i="4"/>
  <c r="L24" i="3"/>
  <c r="J25" i="3" s="1"/>
  <c r="K25" i="3" s="1"/>
  <c r="H28" i="3"/>
  <c r="I28" i="3" s="1"/>
  <c r="G28" i="3"/>
  <c r="M38" i="3"/>
  <c r="S23" i="3"/>
  <c r="R23" i="3"/>
  <c r="J25" i="1"/>
  <c r="K25" i="1" s="1"/>
  <c r="N24" i="1"/>
  <c r="M38" i="1"/>
  <c r="F32" i="1"/>
  <c r="D32" i="1"/>
  <c r="E32" i="1" s="1"/>
  <c r="S23" i="1"/>
  <c r="R23" i="1"/>
  <c r="H31" i="1"/>
  <c r="I31" i="1" s="1"/>
  <c r="J25" i="6" l="1"/>
  <c r="K25" i="6" s="1"/>
  <c r="O24" i="6"/>
  <c r="H26" i="6"/>
  <c r="I26" i="6" s="1"/>
  <c r="F27" i="6"/>
  <c r="D27" i="6"/>
  <c r="E27" i="6" s="1"/>
  <c r="P23" i="6"/>
  <c r="R23" i="6" s="1"/>
  <c r="V23" i="6"/>
  <c r="U23" i="6"/>
  <c r="J23" i="4"/>
  <c r="K23" i="4" s="1"/>
  <c r="N22" i="4"/>
  <c r="H28" i="4"/>
  <c r="I28" i="4" s="1"/>
  <c r="M41" i="4"/>
  <c r="S21" i="4"/>
  <c r="R21" i="4"/>
  <c r="G28" i="4"/>
  <c r="N24" i="3"/>
  <c r="T24" i="3" s="1"/>
  <c r="L25" i="3"/>
  <c r="J26" i="3" s="1"/>
  <c r="K26" i="3" s="1"/>
  <c r="M39" i="3"/>
  <c r="F29" i="3"/>
  <c r="D29" i="3"/>
  <c r="E29" i="3" s="1"/>
  <c r="U24" i="3"/>
  <c r="L25" i="1"/>
  <c r="J26" i="1" s="1"/>
  <c r="K26" i="1" s="1"/>
  <c r="H32" i="1"/>
  <c r="I32" i="1" s="1"/>
  <c r="M39" i="1"/>
  <c r="O24" i="1"/>
  <c r="U24" i="1"/>
  <c r="T24" i="1"/>
  <c r="G32" i="1"/>
  <c r="O24" i="3" l="1"/>
  <c r="Q24" i="1"/>
  <c r="S24" i="1" s="1"/>
  <c r="X39" i="3"/>
  <c r="Q24" i="3"/>
  <c r="R24" i="3" s="1"/>
  <c r="Y39" i="3"/>
  <c r="M25" i="6"/>
  <c r="J26" i="6" s="1"/>
  <c r="K26" i="6" s="1"/>
  <c r="P24" i="6"/>
  <c r="R24" i="6" s="1"/>
  <c r="U24" i="6"/>
  <c r="V24" i="6"/>
  <c r="H27" i="6"/>
  <c r="I27" i="6" s="1"/>
  <c r="T23" i="6"/>
  <c r="S23" i="6"/>
  <c r="G27" i="6"/>
  <c r="D29" i="4"/>
  <c r="E29" i="4" s="1"/>
  <c r="G29" i="4" s="1"/>
  <c r="F29" i="4"/>
  <c r="O22" i="4"/>
  <c r="Q22" i="4" s="1"/>
  <c r="U22" i="4"/>
  <c r="T22" i="4"/>
  <c r="M42" i="4"/>
  <c r="L23" i="4"/>
  <c r="N25" i="3"/>
  <c r="T25" i="3" s="1"/>
  <c r="H29" i="3"/>
  <c r="I29" i="3" s="1"/>
  <c r="L26" i="3"/>
  <c r="G29" i="3"/>
  <c r="M40" i="3"/>
  <c r="N25" i="1"/>
  <c r="T25" i="1" s="1"/>
  <c r="F33" i="1"/>
  <c r="D33" i="1"/>
  <c r="E33" i="1" s="1"/>
  <c r="G33" i="1" s="1"/>
  <c r="M40" i="1"/>
  <c r="L26" i="1"/>
  <c r="S24" i="3" l="1"/>
  <c r="U25" i="3"/>
  <c r="R24" i="1"/>
  <c r="O25" i="6"/>
  <c r="U25" i="6" s="1"/>
  <c r="M26" i="6"/>
  <c r="T24" i="6"/>
  <c r="S24" i="6"/>
  <c r="J27" i="6"/>
  <c r="K27" i="6" s="1"/>
  <c r="O26" i="6"/>
  <c r="D28" i="6"/>
  <c r="E28" i="6" s="1"/>
  <c r="F28" i="6"/>
  <c r="M43" i="4"/>
  <c r="S22" i="4"/>
  <c r="R22" i="4"/>
  <c r="F30" i="4"/>
  <c r="D30" i="4"/>
  <c r="E30" i="4" s="1"/>
  <c r="G30" i="4" s="1"/>
  <c r="J24" i="4"/>
  <c r="K24" i="4" s="1"/>
  <c r="N23" i="4"/>
  <c r="H29" i="4"/>
  <c r="I29" i="4" s="1"/>
  <c r="O25" i="3"/>
  <c r="Q25" i="3" s="1"/>
  <c r="R25" i="3" s="1"/>
  <c r="M41" i="3"/>
  <c r="J27" i="3"/>
  <c r="K27" i="3" s="1"/>
  <c r="N26" i="3"/>
  <c r="F30" i="3"/>
  <c r="D30" i="3"/>
  <c r="E30" i="3" s="1"/>
  <c r="G30" i="3" s="1"/>
  <c r="O25" i="1"/>
  <c r="Q25" i="1" s="1"/>
  <c r="S25" i="1" s="1"/>
  <c r="U25" i="1"/>
  <c r="M41" i="1"/>
  <c r="F34" i="1"/>
  <c r="D34" i="1"/>
  <c r="E34" i="1" s="1"/>
  <c r="G34" i="1" s="1"/>
  <c r="J27" i="1"/>
  <c r="K27" i="1" s="1"/>
  <c r="N26" i="1"/>
  <c r="H33" i="1"/>
  <c r="I33" i="1" s="1"/>
  <c r="R25" i="1" l="1"/>
  <c r="P25" i="6"/>
  <c r="R25" i="6" s="1"/>
  <c r="V25" i="6"/>
  <c r="G28" i="6"/>
  <c r="F29" i="6" s="1"/>
  <c r="M27" i="6"/>
  <c r="P26" i="6"/>
  <c r="R26" i="6" s="1"/>
  <c r="V26" i="6"/>
  <c r="U26" i="6"/>
  <c r="T25" i="6"/>
  <c r="S25" i="6"/>
  <c r="I28" i="6"/>
  <c r="H28" i="6"/>
  <c r="F31" i="4"/>
  <c r="D31" i="4"/>
  <c r="E31" i="4" s="1"/>
  <c r="G31" i="4" s="1"/>
  <c r="O23" i="4"/>
  <c r="Q23" i="4" s="1"/>
  <c r="U23" i="4"/>
  <c r="T23" i="4"/>
  <c r="H30" i="4"/>
  <c r="I30" i="4" s="1"/>
  <c r="L24" i="4"/>
  <c r="S25" i="3"/>
  <c r="L27" i="3"/>
  <c r="F31" i="3"/>
  <c r="D31" i="3"/>
  <c r="E31" i="3" s="1"/>
  <c r="H30" i="3"/>
  <c r="I30" i="3" s="1"/>
  <c r="M42" i="3"/>
  <c r="U26" i="3"/>
  <c r="T26" i="3"/>
  <c r="O26" i="3"/>
  <c r="Q26" i="3" s="1"/>
  <c r="H34" i="1"/>
  <c r="I34" i="1"/>
  <c r="U26" i="1"/>
  <c r="T26" i="1"/>
  <c r="O26" i="1"/>
  <c r="Q26" i="1" s="1"/>
  <c r="F35" i="1"/>
  <c r="D35" i="1"/>
  <c r="E35" i="1" s="1"/>
  <c r="G35" i="1" s="1"/>
  <c r="M42" i="1"/>
  <c r="L27" i="1"/>
  <c r="D29" i="6" l="1"/>
  <c r="E29" i="6" s="1"/>
  <c r="G29" i="6" s="1"/>
  <c r="F30" i="6" s="1"/>
  <c r="T26" i="6"/>
  <c r="S26" i="6"/>
  <c r="H29" i="6"/>
  <c r="I29" i="6" s="1"/>
  <c r="J28" i="6"/>
  <c r="K28" i="6" s="1"/>
  <c r="O27" i="6"/>
  <c r="D32" i="4"/>
  <c r="E32" i="4" s="1"/>
  <c r="F32" i="4"/>
  <c r="S23" i="4"/>
  <c r="R23" i="4"/>
  <c r="J25" i="4"/>
  <c r="K25" i="4" s="1"/>
  <c r="L25" i="4" s="1"/>
  <c r="N24" i="4"/>
  <c r="H31" i="4"/>
  <c r="I31" i="4" s="1"/>
  <c r="M43" i="3"/>
  <c r="H31" i="3"/>
  <c r="I31" i="3" s="1"/>
  <c r="S26" i="3"/>
  <c r="R26" i="3"/>
  <c r="G31" i="3"/>
  <c r="J28" i="3"/>
  <c r="K28" i="3" s="1"/>
  <c r="N27" i="3"/>
  <c r="R26" i="1"/>
  <c r="S26" i="1"/>
  <c r="J28" i="1"/>
  <c r="K28" i="1" s="1"/>
  <c r="N27" i="1"/>
  <c r="D36" i="1"/>
  <c r="E36" i="1" s="1"/>
  <c r="G36" i="1" s="1"/>
  <c r="F36" i="1"/>
  <c r="H35" i="1"/>
  <c r="I35" i="1" s="1"/>
  <c r="M43" i="1"/>
  <c r="D30" i="6" l="1"/>
  <c r="E30" i="6" s="1"/>
  <c r="G30" i="6" s="1"/>
  <c r="F31" i="6"/>
  <c r="D31" i="6"/>
  <c r="E31" i="6" s="1"/>
  <c r="G31" i="6" s="1"/>
  <c r="H30" i="6"/>
  <c r="I30" i="6" s="1"/>
  <c r="V27" i="6"/>
  <c r="U27" i="6"/>
  <c r="P27" i="6"/>
  <c r="R27" i="6" s="1"/>
  <c r="M28" i="6"/>
  <c r="H32" i="4"/>
  <c r="I32" i="4" s="1"/>
  <c r="U24" i="4"/>
  <c r="T24" i="4"/>
  <c r="O24" i="4"/>
  <c r="Q24" i="4" s="1"/>
  <c r="J26" i="4"/>
  <c r="K26" i="4" s="1"/>
  <c r="N25" i="4"/>
  <c r="G32" i="4"/>
  <c r="O27" i="3"/>
  <c r="Q27" i="3" s="1"/>
  <c r="U27" i="3"/>
  <c r="T27" i="3"/>
  <c r="L28" i="3"/>
  <c r="D32" i="3"/>
  <c r="E32" i="3" s="1"/>
  <c r="F32" i="3"/>
  <c r="H36" i="1"/>
  <c r="I36" i="1" s="1"/>
  <c r="F37" i="1"/>
  <c r="D37" i="1"/>
  <c r="E37" i="1" s="1"/>
  <c r="G37" i="1" s="1"/>
  <c r="T27" i="1"/>
  <c r="O27" i="1"/>
  <c r="Q27" i="1" s="1"/>
  <c r="U27" i="1"/>
  <c r="L28" i="1"/>
  <c r="D32" i="6" l="1"/>
  <c r="E32" i="6" s="1"/>
  <c r="G32" i="6" s="1"/>
  <c r="F32" i="6"/>
  <c r="T27" i="6"/>
  <c r="S27" i="6"/>
  <c r="J29" i="6"/>
  <c r="K29" i="6" s="1"/>
  <c r="M29" i="6" s="1"/>
  <c r="O28" i="6"/>
  <c r="H31" i="6"/>
  <c r="I31" i="6" s="1"/>
  <c r="O25" i="4"/>
  <c r="Q25" i="4" s="1"/>
  <c r="U25" i="4"/>
  <c r="T25" i="4"/>
  <c r="L26" i="4"/>
  <c r="S24" i="4"/>
  <c r="R24" i="4"/>
  <c r="F33" i="4"/>
  <c r="D33" i="4"/>
  <c r="E33" i="4" s="1"/>
  <c r="H32" i="3"/>
  <c r="I32" i="3" s="1"/>
  <c r="G32" i="3"/>
  <c r="J29" i="3"/>
  <c r="K29" i="3" s="1"/>
  <c r="N28" i="3"/>
  <c r="S27" i="3"/>
  <c r="R27" i="3"/>
  <c r="S27" i="1"/>
  <c r="R27" i="1"/>
  <c r="F38" i="1"/>
  <c r="D38" i="1"/>
  <c r="E38" i="1" s="1"/>
  <c r="H37" i="1"/>
  <c r="I37" i="1" s="1"/>
  <c r="J29" i="1"/>
  <c r="K29" i="1" s="1"/>
  <c r="N28" i="1"/>
  <c r="G38" i="1" l="1"/>
  <c r="L29" i="3"/>
  <c r="N29" i="3" s="1"/>
  <c r="J30" i="6"/>
  <c r="K30" i="6" s="1"/>
  <c r="O29" i="6"/>
  <c r="F33" i="6"/>
  <c r="D33" i="6"/>
  <c r="E33" i="6" s="1"/>
  <c r="G33" i="6" s="1"/>
  <c r="V28" i="6"/>
  <c r="V48" i="6" s="1"/>
  <c r="U28" i="6"/>
  <c r="U48" i="6" s="1"/>
  <c r="P28" i="6"/>
  <c r="R28" i="6" s="1"/>
  <c r="H32" i="6"/>
  <c r="I32" i="6" s="1"/>
  <c r="H33" i="4"/>
  <c r="I33" i="4" s="1"/>
  <c r="J27" i="4"/>
  <c r="K27" i="4" s="1"/>
  <c r="N26" i="4"/>
  <c r="G33" i="4"/>
  <c r="S25" i="4"/>
  <c r="R25" i="4"/>
  <c r="T28" i="3"/>
  <c r="T48" i="3" s="1"/>
  <c r="O28" i="3"/>
  <c r="Q28" i="3" s="1"/>
  <c r="U28" i="3"/>
  <c r="U48" i="3" s="1"/>
  <c r="F33" i="3"/>
  <c r="D33" i="3"/>
  <c r="E33" i="3" s="1"/>
  <c r="G33" i="3" s="1"/>
  <c r="L29" i="1"/>
  <c r="J30" i="1" s="1"/>
  <c r="K30" i="1" s="1"/>
  <c r="F39" i="1"/>
  <c r="D39" i="1"/>
  <c r="E39" i="1" s="1"/>
  <c r="G39" i="1" s="1"/>
  <c r="H38" i="1"/>
  <c r="I38" i="1" s="1"/>
  <c r="T28" i="1"/>
  <c r="T48" i="1" s="1"/>
  <c r="O28" i="1"/>
  <c r="Q28" i="1" s="1"/>
  <c r="U28" i="1"/>
  <c r="U48" i="1" s="1"/>
  <c r="J30" i="3" l="1"/>
  <c r="K30" i="3" s="1"/>
  <c r="N29" i="1"/>
  <c r="T29" i="1" s="1"/>
  <c r="P29" i="6"/>
  <c r="R29" i="6" s="1"/>
  <c r="V29" i="6"/>
  <c r="U29" i="6"/>
  <c r="H33" i="6"/>
  <c r="I33" i="6" s="1"/>
  <c r="T28" i="6"/>
  <c r="T48" i="6" s="1"/>
  <c r="S28" i="6"/>
  <c r="S48" i="6" s="1"/>
  <c r="M30" i="6"/>
  <c r="O26" i="4"/>
  <c r="Q26" i="4" s="1"/>
  <c r="U26" i="4"/>
  <c r="T26" i="4"/>
  <c r="F34" i="4"/>
  <c r="D34" i="4"/>
  <c r="E34" i="4" s="1"/>
  <c r="G34" i="4" s="1"/>
  <c r="L27" i="4"/>
  <c r="H33" i="3"/>
  <c r="I33" i="3" s="1"/>
  <c r="F34" i="3"/>
  <c r="D34" i="3"/>
  <c r="E34" i="3" s="1"/>
  <c r="G34" i="3" s="1"/>
  <c r="S28" i="3"/>
  <c r="S48" i="3" s="1"/>
  <c r="R28" i="3"/>
  <c r="R48" i="3" s="1"/>
  <c r="U29" i="3"/>
  <c r="T29" i="3"/>
  <c r="O29" i="3"/>
  <c r="L30" i="3"/>
  <c r="L30" i="1"/>
  <c r="D40" i="1"/>
  <c r="E40" i="1" s="1"/>
  <c r="F40" i="1"/>
  <c r="S28" i="1"/>
  <c r="S48" i="1" s="1"/>
  <c r="R28" i="1"/>
  <c r="R48" i="1" s="1"/>
  <c r="Q48" i="1"/>
  <c r="H39" i="1"/>
  <c r="I39" i="1" s="1"/>
  <c r="U29" i="1" l="1"/>
  <c r="O29" i="1"/>
  <c r="Q29" i="1" s="1"/>
  <c r="Q29" i="3"/>
  <c r="R29" i="3" s="1"/>
  <c r="Y40" i="3"/>
  <c r="J31" i="6"/>
  <c r="K31" i="6" s="1"/>
  <c r="O30" i="6"/>
  <c r="T29" i="6"/>
  <c r="S29" i="6"/>
  <c r="F35" i="4"/>
  <c r="D35" i="4"/>
  <c r="E35" i="4" s="1"/>
  <c r="G35" i="4" s="1"/>
  <c r="J28" i="4"/>
  <c r="K28" i="4" s="1"/>
  <c r="N27" i="4"/>
  <c r="H34" i="4"/>
  <c r="I34" i="4" s="1"/>
  <c r="R26" i="4"/>
  <c r="S26" i="4"/>
  <c r="F35" i="3"/>
  <c r="D35" i="3"/>
  <c r="E35" i="3" s="1"/>
  <c r="G35" i="3" s="1"/>
  <c r="H34" i="3"/>
  <c r="I34" i="3" s="1"/>
  <c r="J31" i="3"/>
  <c r="K31" i="3" s="1"/>
  <c r="N30" i="3"/>
  <c r="H40" i="1"/>
  <c r="I40" i="1" s="1"/>
  <c r="G40" i="1"/>
  <c r="J31" i="1"/>
  <c r="K31" i="1" s="1"/>
  <c r="N30" i="1"/>
  <c r="S29" i="3" l="1"/>
  <c r="R29" i="1"/>
  <c r="S29" i="1"/>
  <c r="X40" i="3"/>
  <c r="U30" i="6"/>
  <c r="V30" i="6"/>
  <c r="P30" i="6"/>
  <c r="R30" i="6" s="1"/>
  <c r="T27" i="4"/>
  <c r="U27" i="4"/>
  <c r="O27" i="4"/>
  <c r="Q27" i="4" s="1"/>
  <c r="L28" i="4"/>
  <c r="D36" i="4"/>
  <c r="E36" i="4" s="1"/>
  <c r="F36" i="4"/>
  <c r="H35" i="4"/>
  <c r="I35" i="4" s="1"/>
  <c r="L31" i="3"/>
  <c r="J32" i="3" s="1"/>
  <c r="K32" i="3" s="1"/>
  <c r="U30" i="3"/>
  <c r="T30" i="3"/>
  <c r="O30" i="3"/>
  <c r="Q30" i="3" s="1"/>
  <c r="D36" i="3"/>
  <c r="E36" i="3" s="1"/>
  <c r="G36" i="3" s="1"/>
  <c r="F36" i="3"/>
  <c r="H35" i="3"/>
  <c r="I35" i="3" s="1"/>
  <c r="L31" i="1"/>
  <c r="U30" i="1"/>
  <c r="O30" i="1"/>
  <c r="Q30" i="1" s="1"/>
  <c r="T30" i="1"/>
  <c r="F41" i="1"/>
  <c r="D41" i="1"/>
  <c r="E41" i="1" s="1"/>
  <c r="G41" i="1" s="1"/>
  <c r="N31" i="3" l="1"/>
  <c r="S30" i="6"/>
  <c r="T30" i="6"/>
  <c r="J32" i="6"/>
  <c r="O31" i="6"/>
  <c r="G36" i="4"/>
  <c r="H36" i="4"/>
  <c r="I36" i="4" s="1"/>
  <c r="J29" i="4"/>
  <c r="K29" i="4" s="1"/>
  <c r="N28" i="4"/>
  <c r="S27" i="4"/>
  <c r="R27" i="4"/>
  <c r="S30" i="3"/>
  <c r="R30" i="3"/>
  <c r="F37" i="3"/>
  <c r="D37" i="3"/>
  <c r="E37" i="3" s="1"/>
  <c r="G37" i="3" s="1"/>
  <c r="T31" i="3"/>
  <c r="O31" i="3"/>
  <c r="Q31" i="3" s="1"/>
  <c r="U31" i="3"/>
  <c r="H36" i="3"/>
  <c r="I36" i="3" s="1"/>
  <c r="L32" i="3"/>
  <c r="F42" i="1"/>
  <c r="D42" i="1"/>
  <c r="E42" i="1" s="1"/>
  <c r="G42" i="1" s="1"/>
  <c r="R30" i="1"/>
  <c r="S30" i="1"/>
  <c r="H41" i="1"/>
  <c r="I41" i="1" s="1"/>
  <c r="J32" i="1"/>
  <c r="K32" i="1" s="1"/>
  <c r="N31" i="1"/>
  <c r="K32" i="6" l="1"/>
  <c r="M32" i="6"/>
  <c r="U31" i="6"/>
  <c r="P31" i="6"/>
  <c r="R31" i="6" s="1"/>
  <c r="V31" i="6"/>
  <c r="L29" i="4"/>
  <c r="J30" i="4" s="1"/>
  <c r="K30" i="4" s="1"/>
  <c r="T28" i="4"/>
  <c r="T48" i="4" s="1"/>
  <c r="O28" i="4"/>
  <c r="Q28" i="4" s="1"/>
  <c r="U28" i="4"/>
  <c r="U48" i="4" s="1"/>
  <c r="F37" i="4"/>
  <c r="D37" i="4"/>
  <c r="E37" i="4" s="1"/>
  <c r="G37" i="4" s="1"/>
  <c r="F38" i="3"/>
  <c r="D38" i="3"/>
  <c r="E38" i="3" s="1"/>
  <c r="G38" i="3" s="1"/>
  <c r="S31" i="3"/>
  <c r="R31" i="3"/>
  <c r="H37" i="3"/>
  <c r="I37" i="3" s="1"/>
  <c r="J33" i="3"/>
  <c r="K33" i="3" s="1"/>
  <c r="N32" i="3"/>
  <c r="F43" i="1"/>
  <c r="D43" i="1"/>
  <c r="E43" i="1" s="1"/>
  <c r="G43" i="1" s="1"/>
  <c r="O31" i="1"/>
  <c r="Q31" i="1" s="1"/>
  <c r="T31" i="1"/>
  <c r="U31" i="1"/>
  <c r="L32" i="1"/>
  <c r="H42" i="1"/>
  <c r="I42" i="1" s="1"/>
  <c r="N29" i="4" l="1"/>
  <c r="J33" i="6"/>
  <c r="K33" i="6" s="1"/>
  <c r="O32" i="6"/>
  <c r="T31" i="6"/>
  <c r="S31" i="6"/>
  <c r="F38" i="4"/>
  <c r="D38" i="4"/>
  <c r="E38" i="4" s="1"/>
  <c r="L30" i="4"/>
  <c r="H37" i="4"/>
  <c r="I37" i="4" s="1"/>
  <c r="S28" i="4"/>
  <c r="S48" i="4" s="1"/>
  <c r="R28" i="4"/>
  <c r="R48" i="4" s="1"/>
  <c r="O29" i="4"/>
  <c r="Q29" i="4" s="1"/>
  <c r="U29" i="4"/>
  <c r="T29" i="4"/>
  <c r="F39" i="3"/>
  <c r="D39" i="3"/>
  <c r="E39" i="3" s="1"/>
  <c r="G39" i="3" s="1"/>
  <c r="T32" i="3"/>
  <c r="O32" i="3"/>
  <c r="Q32" i="3" s="1"/>
  <c r="U32" i="3"/>
  <c r="L33" i="3"/>
  <c r="H38" i="3"/>
  <c r="I38" i="3" s="1"/>
  <c r="S31" i="1"/>
  <c r="R31" i="1"/>
  <c r="J33" i="1"/>
  <c r="K33" i="1" s="1"/>
  <c r="N32" i="1"/>
  <c r="H43" i="1"/>
  <c r="I43" i="1" s="1"/>
  <c r="M33" i="6" l="1"/>
  <c r="V32" i="6"/>
  <c r="U32" i="6"/>
  <c r="P32" i="6"/>
  <c r="R32" i="6" s="1"/>
  <c r="H38" i="4"/>
  <c r="I38" i="4" s="1"/>
  <c r="S29" i="4"/>
  <c r="R29" i="4"/>
  <c r="J31" i="4"/>
  <c r="K31" i="4" s="1"/>
  <c r="N30" i="4"/>
  <c r="G38" i="4"/>
  <c r="J34" i="3"/>
  <c r="K34" i="3" s="1"/>
  <c r="N33" i="3"/>
  <c r="D40" i="3"/>
  <c r="E40" i="3" s="1"/>
  <c r="G40" i="3" s="1"/>
  <c r="F40" i="3"/>
  <c r="S32" i="3"/>
  <c r="R32" i="3"/>
  <c r="H39" i="3"/>
  <c r="I39" i="3" s="1"/>
  <c r="U32" i="1"/>
  <c r="O32" i="1"/>
  <c r="Q32" i="1" s="1"/>
  <c r="T32" i="1"/>
  <c r="L33" i="1"/>
  <c r="O33" i="6" l="1"/>
  <c r="T32" i="6"/>
  <c r="S32" i="6"/>
  <c r="V33" i="6"/>
  <c r="U33" i="6"/>
  <c r="P33" i="6"/>
  <c r="R33" i="6" s="1"/>
  <c r="F39" i="4"/>
  <c r="D39" i="4"/>
  <c r="E39" i="4" s="1"/>
  <c r="G39" i="4" s="1"/>
  <c r="L31" i="4"/>
  <c r="O30" i="4"/>
  <c r="Q30" i="4" s="1"/>
  <c r="T30" i="4"/>
  <c r="U30" i="4"/>
  <c r="F41" i="3"/>
  <c r="D41" i="3"/>
  <c r="E41" i="3" s="1"/>
  <c r="G41" i="3" s="1"/>
  <c r="O33" i="3"/>
  <c r="U33" i="3"/>
  <c r="T33" i="3"/>
  <c r="H40" i="3"/>
  <c r="I40" i="3" s="1"/>
  <c r="L34" i="3"/>
  <c r="J34" i="1"/>
  <c r="K34" i="1" s="1"/>
  <c r="N33" i="1"/>
  <c r="S32" i="1"/>
  <c r="R32" i="1"/>
  <c r="Q33" i="3" l="1"/>
  <c r="Y41" i="3"/>
  <c r="T33" i="6"/>
  <c r="S33" i="6"/>
  <c r="S30" i="4"/>
  <c r="R30" i="4"/>
  <c r="D40" i="4"/>
  <c r="E40" i="4" s="1"/>
  <c r="F40" i="4"/>
  <c r="J32" i="4"/>
  <c r="K32" i="4" s="1"/>
  <c r="N31" i="4"/>
  <c r="H39" i="4"/>
  <c r="I39" i="4" s="1"/>
  <c r="R33" i="3"/>
  <c r="S33" i="3"/>
  <c r="F42" i="3"/>
  <c r="D42" i="3"/>
  <c r="E42" i="3" s="1"/>
  <c r="G42" i="3" s="1"/>
  <c r="J35" i="3"/>
  <c r="K35" i="3" s="1"/>
  <c r="N34" i="3"/>
  <c r="H41" i="3"/>
  <c r="I41" i="3" s="1"/>
  <c r="U33" i="1"/>
  <c r="T33" i="1"/>
  <c r="O33" i="1"/>
  <c r="L34" i="1"/>
  <c r="Q33" i="1" l="1"/>
  <c r="R33" i="1" s="1"/>
  <c r="X41" i="3"/>
  <c r="U34" i="6"/>
  <c r="V34" i="6"/>
  <c r="G40" i="4"/>
  <c r="O31" i="4"/>
  <c r="Q31" i="4" s="1"/>
  <c r="U31" i="4"/>
  <c r="T31" i="4"/>
  <c r="H40" i="4"/>
  <c r="I40" i="4" s="1"/>
  <c r="L32" i="4"/>
  <c r="O34" i="3"/>
  <c r="Q34" i="3" s="1"/>
  <c r="U34" i="3"/>
  <c r="T34" i="3"/>
  <c r="L35" i="3"/>
  <c r="F43" i="3"/>
  <c r="D43" i="3"/>
  <c r="E43" i="3" s="1"/>
  <c r="G43" i="3" s="1"/>
  <c r="H42" i="3"/>
  <c r="I42" i="3" s="1"/>
  <c r="J35" i="1"/>
  <c r="K35" i="1" s="1"/>
  <c r="N34" i="1"/>
  <c r="S33" i="1"/>
  <c r="V35" i="6" l="1"/>
  <c r="T34" i="6"/>
  <c r="S34" i="6"/>
  <c r="J33" i="4"/>
  <c r="K33" i="4" s="1"/>
  <c r="L33" i="4" s="1"/>
  <c r="N32" i="4"/>
  <c r="S31" i="4"/>
  <c r="R31" i="4"/>
  <c r="F41" i="4"/>
  <c r="D41" i="4"/>
  <c r="E41" i="4" s="1"/>
  <c r="G41" i="4" s="1"/>
  <c r="J36" i="3"/>
  <c r="K36" i="3" s="1"/>
  <c r="N35" i="3"/>
  <c r="H43" i="3"/>
  <c r="I43" i="3" s="1"/>
  <c r="S34" i="3"/>
  <c r="R34" i="3"/>
  <c r="O34" i="1"/>
  <c r="Q34" i="1" s="1"/>
  <c r="U34" i="1"/>
  <c r="T34" i="1"/>
  <c r="L35" i="1"/>
  <c r="U35" i="6" l="1"/>
  <c r="T35" i="6"/>
  <c r="S35" i="6"/>
  <c r="J34" i="4"/>
  <c r="K34" i="4" s="1"/>
  <c r="N33" i="4"/>
  <c r="H41" i="4"/>
  <c r="I41" i="4" s="1"/>
  <c r="U32" i="4"/>
  <c r="O32" i="4"/>
  <c r="Q32" i="4" s="1"/>
  <c r="T32" i="4"/>
  <c r="F42" i="4"/>
  <c r="D42" i="4"/>
  <c r="E42" i="4" s="1"/>
  <c r="G42" i="4" s="1"/>
  <c r="O35" i="3"/>
  <c r="Q35" i="3" s="1"/>
  <c r="U35" i="3"/>
  <c r="T35" i="3"/>
  <c r="L36" i="3"/>
  <c r="J36" i="1"/>
  <c r="K36" i="1" s="1"/>
  <c r="N35" i="1"/>
  <c r="R34" i="1"/>
  <c r="S34" i="1"/>
  <c r="V36" i="6" l="1"/>
  <c r="U36" i="6"/>
  <c r="S32" i="4"/>
  <c r="R32" i="4"/>
  <c r="T33" i="4"/>
  <c r="O33" i="4"/>
  <c r="Q33" i="4" s="1"/>
  <c r="U33" i="4"/>
  <c r="F43" i="4"/>
  <c r="D43" i="4"/>
  <c r="E43" i="4" s="1"/>
  <c r="G43" i="4" s="1"/>
  <c r="H42" i="4"/>
  <c r="I42" i="4" s="1"/>
  <c r="L34" i="4"/>
  <c r="J37" i="3"/>
  <c r="K37" i="3" s="1"/>
  <c r="N36" i="3"/>
  <c r="S35" i="3"/>
  <c r="R35" i="3"/>
  <c r="O35" i="1"/>
  <c r="Q35" i="1" s="1"/>
  <c r="U35" i="1"/>
  <c r="T35" i="1"/>
  <c r="L36" i="1"/>
  <c r="L37" i="3" l="1"/>
  <c r="N37" i="3" s="1"/>
  <c r="V37" i="6"/>
  <c r="T36" i="6"/>
  <c r="S36" i="6"/>
  <c r="U37" i="6"/>
  <c r="S33" i="4"/>
  <c r="R33" i="4"/>
  <c r="J35" i="4"/>
  <c r="K35" i="4" s="1"/>
  <c r="N34" i="4"/>
  <c r="H43" i="4"/>
  <c r="I43" i="4" s="1"/>
  <c r="T36" i="3"/>
  <c r="O36" i="3"/>
  <c r="Q36" i="3" s="1"/>
  <c r="U36" i="3"/>
  <c r="J37" i="1"/>
  <c r="K37" i="1" s="1"/>
  <c r="N36" i="1"/>
  <c r="S35" i="1"/>
  <c r="R35" i="1"/>
  <c r="L37" i="1" l="1"/>
  <c r="N37" i="1" s="1"/>
  <c r="J38" i="3"/>
  <c r="K38" i="3" s="1"/>
  <c r="T37" i="6"/>
  <c r="S37" i="6"/>
  <c r="U38" i="6"/>
  <c r="V38" i="6"/>
  <c r="O34" i="4"/>
  <c r="Q34" i="4" s="1"/>
  <c r="U34" i="4"/>
  <c r="T34" i="4"/>
  <c r="L35" i="4"/>
  <c r="U37" i="3"/>
  <c r="O37" i="3"/>
  <c r="Q37" i="3" s="1"/>
  <c r="T37" i="3"/>
  <c r="S36" i="3"/>
  <c r="R36" i="3"/>
  <c r="J38" i="1"/>
  <c r="K38" i="1" s="1"/>
  <c r="T36" i="1"/>
  <c r="O36" i="1"/>
  <c r="Q36" i="1" s="1"/>
  <c r="U36" i="1"/>
  <c r="L38" i="3" l="1"/>
  <c r="N38" i="3" s="1"/>
  <c r="T38" i="6"/>
  <c r="S38" i="6"/>
  <c r="J36" i="4"/>
  <c r="K36" i="4" s="1"/>
  <c r="N35" i="4"/>
  <c r="S34" i="4"/>
  <c r="R34" i="4"/>
  <c r="R37" i="3"/>
  <c r="S37" i="3"/>
  <c r="O37" i="1"/>
  <c r="Q37" i="1" s="1"/>
  <c r="U37" i="1"/>
  <c r="T37" i="1"/>
  <c r="S36" i="1"/>
  <c r="R36" i="1"/>
  <c r="L38" i="1"/>
  <c r="J39" i="3" l="1"/>
  <c r="K39" i="3" s="1"/>
  <c r="V39" i="6"/>
  <c r="U39" i="6"/>
  <c r="L36" i="4"/>
  <c r="O35" i="4"/>
  <c r="Q35" i="4" s="1"/>
  <c r="T35" i="4"/>
  <c r="U35" i="4"/>
  <c r="O38" i="3"/>
  <c r="Q38" i="3" s="1"/>
  <c r="U38" i="3"/>
  <c r="T38" i="3"/>
  <c r="L39" i="3"/>
  <c r="J39" i="1"/>
  <c r="K39" i="1" s="1"/>
  <c r="N38" i="1"/>
  <c r="S37" i="1"/>
  <c r="R37" i="1"/>
  <c r="T39" i="6" l="1"/>
  <c r="S39" i="6"/>
  <c r="S35" i="4"/>
  <c r="R35" i="4"/>
  <c r="J37" i="4"/>
  <c r="K37" i="4" s="1"/>
  <c r="N36" i="4"/>
  <c r="J40" i="3"/>
  <c r="K40" i="3" s="1"/>
  <c r="N39" i="3"/>
  <c r="S38" i="3"/>
  <c r="R38" i="3"/>
  <c r="O38" i="1"/>
  <c r="Q38" i="1" s="1"/>
  <c r="U38" i="1"/>
  <c r="T38" i="1"/>
  <c r="L39" i="1"/>
  <c r="L37" i="4" l="1"/>
  <c r="J38" i="4" s="1"/>
  <c r="K38" i="4" s="1"/>
  <c r="L38" i="4" s="1"/>
  <c r="V40" i="6"/>
  <c r="U40" i="6"/>
  <c r="T36" i="4"/>
  <c r="O36" i="4"/>
  <c r="Q36" i="4" s="1"/>
  <c r="U36" i="4"/>
  <c r="U39" i="3"/>
  <c r="T39" i="3"/>
  <c r="O39" i="3"/>
  <c r="Q39" i="3" s="1"/>
  <c r="L40" i="3"/>
  <c r="J40" i="1"/>
  <c r="K40" i="1" s="1"/>
  <c r="N39" i="1"/>
  <c r="R38" i="1"/>
  <c r="S38" i="1"/>
  <c r="N37" i="4" l="1"/>
  <c r="U37" i="4" s="1"/>
  <c r="T40" i="6"/>
  <c r="S40" i="6"/>
  <c r="J39" i="4"/>
  <c r="K39" i="4" s="1"/>
  <c r="N38" i="4"/>
  <c r="S36" i="4"/>
  <c r="R36" i="4"/>
  <c r="O37" i="4"/>
  <c r="Q37" i="4" s="1"/>
  <c r="T37" i="4"/>
  <c r="J41" i="3"/>
  <c r="K41" i="3" s="1"/>
  <c r="N40" i="3"/>
  <c r="S39" i="3"/>
  <c r="R39" i="3"/>
  <c r="O39" i="1"/>
  <c r="Q39" i="1" s="1"/>
  <c r="U39" i="1"/>
  <c r="T39" i="1"/>
  <c r="L40" i="1"/>
  <c r="L41" i="3" l="1"/>
  <c r="V41" i="6"/>
  <c r="U41" i="6"/>
  <c r="S37" i="4"/>
  <c r="R37" i="4"/>
  <c r="L39" i="4"/>
  <c r="O38" i="4"/>
  <c r="Q38" i="4" s="1"/>
  <c r="U38" i="4"/>
  <c r="T38" i="4"/>
  <c r="T40" i="3"/>
  <c r="O40" i="3"/>
  <c r="Q40" i="3" s="1"/>
  <c r="U40" i="3"/>
  <c r="J42" i="3"/>
  <c r="K42" i="3" s="1"/>
  <c r="N41" i="3"/>
  <c r="J41" i="1"/>
  <c r="K41" i="1" s="1"/>
  <c r="N40" i="1"/>
  <c r="S39" i="1"/>
  <c r="R39" i="1"/>
  <c r="L41" i="1" l="1"/>
  <c r="N41" i="1" s="1"/>
  <c r="T41" i="6"/>
  <c r="S41" i="6"/>
  <c r="U42" i="6"/>
  <c r="V42" i="6"/>
  <c r="S38" i="4"/>
  <c r="R38" i="4"/>
  <c r="J40" i="4"/>
  <c r="K40" i="4" s="1"/>
  <c r="N39" i="4"/>
  <c r="U41" i="3"/>
  <c r="T41" i="3"/>
  <c r="O41" i="3"/>
  <c r="Q41" i="3" s="1"/>
  <c r="L42" i="3"/>
  <c r="S40" i="3"/>
  <c r="R40" i="3"/>
  <c r="U40" i="1"/>
  <c r="T40" i="1"/>
  <c r="O40" i="1"/>
  <c r="Q40" i="1" s="1"/>
  <c r="J42" i="1" l="1"/>
  <c r="K42" i="1" s="1"/>
  <c r="V43" i="6"/>
  <c r="U43" i="6"/>
  <c r="T42" i="6"/>
  <c r="S42" i="6"/>
  <c r="O39" i="4"/>
  <c r="Q39" i="4" s="1"/>
  <c r="U39" i="4"/>
  <c r="T39" i="4"/>
  <c r="L40" i="4"/>
  <c r="J43" i="3"/>
  <c r="K43" i="3" s="1"/>
  <c r="N42" i="3"/>
  <c r="R41" i="3"/>
  <c r="S41" i="3"/>
  <c r="O41" i="1"/>
  <c r="Q41" i="1" s="1"/>
  <c r="T41" i="1"/>
  <c r="U41" i="1"/>
  <c r="S40" i="1"/>
  <c r="R40" i="1"/>
  <c r="L42" i="1" l="1"/>
  <c r="J43" i="1" s="1"/>
  <c r="K43" i="1" s="1"/>
  <c r="T43" i="6"/>
  <c r="S43" i="6"/>
  <c r="J41" i="4"/>
  <c r="K41" i="4" s="1"/>
  <c r="L41" i="4"/>
  <c r="N40" i="4"/>
  <c r="S39" i="4"/>
  <c r="R39" i="4"/>
  <c r="T42" i="3"/>
  <c r="O42" i="3"/>
  <c r="Q42" i="3" s="1"/>
  <c r="U42" i="3"/>
  <c r="L43" i="3"/>
  <c r="N43" i="3" s="1"/>
  <c r="S41" i="1"/>
  <c r="R41" i="1"/>
  <c r="N42" i="1" l="1"/>
  <c r="U40" i="4"/>
  <c r="T40" i="4"/>
  <c r="O40" i="4"/>
  <c r="Q40" i="4" s="1"/>
  <c r="J42" i="4"/>
  <c r="K42" i="4" s="1"/>
  <c r="N41" i="4"/>
  <c r="T43" i="3"/>
  <c r="O43" i="3"/>
  <c r="Q43" i="3" s="1"/>
  <c r="U43" i="3"/>
  <c r="S42" i="3"/>
  <c r="R42" i="3"/>
  <c r="O42" i="1"/>
  <c r="Q42" i="1" s="1"/>
  <c r="T42" i="1"/>
  <c r="U42" i="1"/>
  <c r="L43" i="1"/>
  <c r="N43" i="1" s="1"/>
  <c r="S40" i="4" l="1"/>
  <c r="R40" i="4"/>
  <c r="L42" i="4"/>
  <c r="U41" i="4"/>
  <c r="O41" i="4"/>
  <c r="Q41" i="4" s="1"/>
  <c r="T41" i="4"/>
  <c r="S43" i="3"/>
  <c r="R43" i="3"/>
  <c r="O43" i="1"/>
  <c r="Q43" i="1" s="1"/>
  <c r="U43" i="1"/>
  <c r="T43" i="1"/>
  <c r="R42" i="1"/>
  <c r="S42" i="1"/>
  <c r="S41" i="4" l="1"/>
  <c r="R41" i="4"/>
  <c r="J43" i="4"/>
  <c r="K43" i="4" s="1"/>
  <c r="N42" i="4"/>
  <c r="S43" i="1"/>
  <c r="R43" i="1"/>
  <c r="L43" i="4" l="1"/>
  <c r="N43" i="4" s="1"/>
  <c r="O42" i="4"/>
  <c r="Q42" i="4" s="1"/>
  <c r="U42" i="4"/>
  <c r="T42" i="4"/>
  <c r="R42" i="4" l="1"/>
  <c r="S42" i="4"/>
  <c r="O43" i="4"/>
  <c r="Q43" i="4" s="1"/>
  <c r="U43" i="4"/>
  <c r="T43" i="4"/>
  <c r="S43" i="4" l="1"/>
  <c r="R43" i="4"/>
</calcChain>
</file>

<file path=xl/sharedStrings.xml><?xml version="1.0" encoding="utf-8"?>
<sst xmlns="http://schemas.openxmlformats.org/spreadsheetml/2006/main" count="457" uniqueCount="80">
  <si>
    <t>Tax rate 1 (conversion):</t>
  </si>
  <si>
    <t>Tax rate 2 (evaluation):</t>
  </si>
  <si>
    <t>Roth &amp; Taxable return:</t>
  </si>
  <si>
    <t>Taxable tax rate</t>
  </si>
  <si>
    <t>inflation:</t>
  </si>
  <si>
    <t>TDA return rate</t>
  </si>
  <si>
    <t>[SSRN paper metric]</t>
  </si>
  <si>
    <t>Period</t>
  </si>
  <si>
    <t>age</t>
  </si>
  <si>
    <t>RMD divisor</t>
  </si>
  <si>
    <t>Start of year TDA balance</t>
  </si>
  <si>
    <t>TDA with appreciation before RMD</t>
  </si>
  <si>
    <t>RMD</t>
  </si>
  <si>
    <t>End of year TDA balance (after RMD if any)</t>
  </si>
  <si>
    <t>Tax on RMD</t>
  </si>
  <si>
    <t>Addition to taxable account</t>
  </si>
  <si>
    <t>Taxable gain + dividend (pre-tax)</t>
  </si>
  <si>
    <t>Tax on cap gain &amp; div</t>
  </si>
  <si>
    <t>Taxable account value end year</t>
  </si>
  <si>
    <t>Roth balance (TDA debited by Tax1)</t>
  </si>
  <si>
    <t>Evaluate: After tax balance of TDA+taxable</t>
  </si>
  <si>
    <t>Roth surplus</t>
  </si>
  <si>
    <t>Infla-tion divisor</t>
  </si>
  <si>
    <t>Real Roth surplus</t>
  </si>
  <si>
    <t>Ratio real surplus / tax debit</t>
  </si>
  <si>
    <t>Real ROI on tax debit</t>
  </si>
  <si>
    <t>ratio convert wealth /no convert</t>
  </si>
  <si>
    <t>ROI convert wealth</t>
  </si>
  <si>
    <t>=lagged G</t>
  </si>
  <si>
    <t>= lagged G / C</t>
  </si>
  <si>
    <t>= E - F</t>
  </si>
  <si>
    <t>= F * H1</t>
  </si>
  <si>
    <t>= F + H</t>
  </si>
  <si>
    <t>=lagged L * J1</t>
  </si>
  <si>
    <t>=J* L1</t>
  </si>
  <si>
    <t>=lagged L + I + J + K</t>
  </si>
  <si>
    <t>=lagged M * J1</t>
  </si>
  <si>
    <t>= [(1 - H1) * G] + L</t>
  </si>
  <si>
    <t>=M - N</t>
  </si>
  <si>
    <t>=O / P</t>
  </si>
  <si>
    <t>=Q / R1</t>
  </si>
  <si>
    <t>=nth root R</t>
  </si>
  <si>
    <t>=M / N</t>
  </si>
  <si>
    <t>=nth root T</t>
  </si>
  <si>
    <t>real surplus</t>
  </si>
  <si>
    <t>ratio to tax debit</t>
  </si>
  <si>
    <t>Debit ROI</t>
  </si>
  <si>
    <t>wealth ratio</t>
  </si>
  <si>
    <t>ROI wealth gain</t>
  </si>
  <si>
    <t>V1.0</t>
  </si>
  <si>
    <t>October 5th, 2021</t>
  </si>
  <si>
    <t>It also allows the rate of return to be varied</t>
  </si>
  <si>
    <t>https://www.bogleheads.org/forum/viewtopic.php?f=10&amp;t=358688</t>
  </si>
  <si>
    <t>See this Bogleheads forum for multiple examples of how the spreadsheet might be used to explore conversion outcomes</t>
  </si>
  <si>
    <t>This work builds on an earlier SSRN paper: https://papers.ssrn.com/sol3/papers.cfm?abstract_id=3860359</t>
  </si>
  <si>
    <t>#2,3,4</t>
  </si>
  <si>
    <t>MFJ total</t>
  </si>
  <si>
    <t>IRMAA postponed or not incurred</t>
  </si>
  <si>
    <t>FV of tax paid outside</t>
  </si>
  <si>
    <t>Additions to cost basis</t>
  </si>
  <si>
    <t>Constant</t>
  </si>
  <si>
    <t>+future rates</t>
  </si>
  <si>
    <t>=charge for crossing an IRMAA threshold (2, 3, or 4)</t>
  </si>
  <si>
    <t>debit fr taxable</t>
  </si>
  <si>
    <t>Roth &amp; Taxable ret:</t>
  </si>
  <si>
    <t>End of year TDA balance (after RMD)</t>
  </si>
  <si>
    <t>Taxable  value end year</t>
  </si>
  <si>
    <t>After tax balance of TDA+taxable</t>
  </si>
  <si>
    <t>=the 22% bracket case</t>
  </si>
  <si>
    <t>Only dividends taxed, step up at death</t>
  </si>
  <si>
    <t>Med B *12*2</t>
  </si>
  <si>
    <t>Med D *12*2</t>
  </si>
  <si>
    <t>IRMAA</t>
  </si>
  <si>
    <t>IRMAA #1</t>
  </si>
  <si>
    <t>V2.0</t>
  </si>
  <si>
    <t>May 5th, 2022</t>
  </si>
  <si>
    <t>Prepared for presentation at financialexpertsnetwork.com on May 10, 2022</t>
  </si>
  <si>
    <t>This  version is designed primarily to compare tax rate at conversion to tax rate at RMDs</t>
  </si>
  <si>
    <t>The order of the tabs follows the webinar presentation sequence. Rightmost tabs will probably not be discussed due to time limits.</t>
  </si>
  <si>
    <t>TDA return rate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</si>
</sst>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  <numFmt numFmtId="166" formatCode="0.0000"/>
    <numFmt numFmtId="167" formatCode="#,##0.000"/>
    <numFmt numFmtId="168" formatCode="0.0%"/>
  </numFmts>
  <fonts count="9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9" fontId="0" fillId="2" borderId="0" xfId="0" applyNumberFormat="1" applyFill="1" applyAlignment="1">
      <alignment horizontal="left" wrapText="1"/>
    </xf>
    <xf numFmtId="9" fontId="0" fillId="2" borderId="0" xfId="0" applyNumberFormat="1" applyFill="1" applyAlignment="1">
      <alignment wrapText="1"/>
    </xf>
    <xf numFmtId="164" fontId="1" fillId="0" borderId="0" xfId="0" quotePrefix="1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1" fillId="0" borderId="0" xfId="0" quotePrefix="1" applyFont="1" applyAlignment="1">
      <alignment wrapText="1"/>
    </xf>
    <xf numFmtId="164" fontId="0" fillId="3" borderId="0" xfId="0" applyNumberFormat="1" applyFill="1"/>
    <xf numFmtId="164" fontId="0" fillId="0" borderId="0" xfId="0" applyNumberFormat="1"/>
    <xf numFmtId="164" fontId="0" fillId="4" borderId="0" xfId="0" applyNumberFormat="1" applyFill="1"/>
    <xf numFmtId="0" fontId="0" fillId="4" borderId="0" xfId="0" applyFill="1"/>
    <xf numFmtId="3" fontId="0" fillId="0" borderId="0" xfId="0" applyNumberFormat="1"/>
    <xf numFmtId="165" fontId="0" fillId="0" borderId="0" xfId="0" applyNumberFormat="1"/>
    <xf numFmtId="6" fontId="0" fillId="0" borderId="0" xfId="0" applyNumberFormat="1"/>
    <xf numFmtId="2" fontId="0" fillId="0" borderId="0" xfId="0" applyNumberFormat="1"/>
    <xf numFmtId="6" fontId="0" fillId="4" borderId="0" xfId="0" applyNumberFormat="1" applyFill="1"/>
    <xf numFmtId="164" fontId="0" fillId="5" borderId="0" xfId="0" applyNumberFormat="1" applyFill="1"/>
    <xf numFmtId="166" fontId="0" fillId="0" borderId="0" xfId="0" applyNumberFormat="1"/>
    <xf numFmtId="4" fontId="0" fillId="0" borderId="0" xfId="0" applyNumberFormat="1"/>
    <xf numFmtId="0" fontId="0" fillId="0" borderId="0" xfId="0" quotePrefix="1"/>
    <xf numFmtId="165" fontId="0" fillId="5" borderId="0" xfId="0" applyNumberFormat="1" applyFill="1"/>
    <xf numFmtId="10" fontId="0" fillId="0" borderId="0" xfId="0" applyNumberFormat="1"/>
    <xf numFmtId="167" fontId="0" fillId="0" borderId="0" xfId="0" applyNumberFormat="1"/>
    <xf numFmtId="166" fontId="0" fillId="5" borderId="0" xfId="0" applyNumberFormat="1" applyFill="1"/>
    <xf numFmtId="10" fontId="0" fillId="5" borderId="0" xfId="0" applyNumberFormat="1" applyFill="1"/>
    <xf numFmtId="8" fontId="0" fillId="0" borderId="0" xfId="0" applyNumberFormat="1"/>
    <xf numFmtId="164" fontId="2" fillId="4" borderId="0" xfId="0" applyNumberFormat="1" applyFont="1" applyFill="1"/>
    <xf numFmtId="9" fontId="5" fillId="2" borderId="0" xfId="0" applyNumberFormat="1" applyFont="1" applyFill="1" applyAlignment="1">
      <alignment horizontal="left" wrapText="1"/>
    </xf>
    <xf numFmtId="3" fontId="0" fillId="0" borderId="1" xfId="0" applyNumberFormat="1" applyBorder="1"/>
    <xf numFmtId="3" fontId="4" fillId="0" borderId="1" xfId="0" applyNumberFormat="1" applyFont="1" applyBorder="1"/>
    <xf numFmtId="0" fontId="2" fillId="7" borderId="0" xfId="0" applyFont="1" applyFill="1" applyAlignment="1">
      <alignment wrapText="1"/>
    </xf>
    <xf numFmtId="0" fontId="1" fillId="7" borderId="0" xfId="0" quotePrefix="1" applyFont="1" applyFill="1" applyAlignment="1">
      <alignment wrapText="1"/>
    </xf>
    <xf numFmtId="6" fontId="0" fillId="7" borderId="0" xfId="0" applyNumberFormat="1" applyFill="1"/>
    <xf numFmtId="168" fontId="5" fillId="2" borderId="0" xfId="0" applyNumberFormat="1" applyFont="1" applyFill="1" applyAlignment="1">
      <alignment horizontal="left" wrapText="1"/>
    </xf>
    <xf numFmtId="8" fontId="0" fillId="5" borderId="0" xfId="0" applyNumberFormat="1" applyFill="1"/>
    <xf numFmtId="4" fontId="0" fillId="5" borderId="0" xfId="0" applyNumberFormat="1" applyFill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3" fontId="5" fillId="0" borderId="1" xfId="0" applyNumberFormat="1" applyFont="1" applyBorder="1"/>
    <xf numFmtId="164" fontId="0" fillId="0" borderId="1" xfId="0" applyNumberFormat="1" applyBorder="1"/>
    <xf numFmtId="3" fontId="7" fillId="6" borderId="0" xfId="0" applyNumberFormat="1" applyFont="1" applyFill="1"/>
    <xf numFmtId="0" fontId="2" fillId="0" borderId="0" xfId="0" applyFont="1"/>
    <xf numFmtId="6" fontId="7" fillId="0" borderId="0" xfId="0" applyNumberFormat="1" applyFont="1"/>
    <xf numFmtId="4" fontId="8" fillId="0" borderId="1" xfId="0" applyNumberFormat="1" applyFont="1" applyBorder="1"/>
    <xf numFmtId="4" fontId="8" fillId="0" borderId="2" xfId="0" applyNumberFormat="1" applyFont="1" applyBorder="1"/>
    <xf numFmtId="3" fontId="8" fillId="0" borderId="0" xfId="0" applyNumberFormat="1" applyFont="1"/>
    <xf numFmtId="10" fontId="7" fillId="2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Constant rate case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Roth surplus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'constant rates'!$B$5:$B$33</c:f>
              <c:numCache>
                <c:formatCode>General</c:formatCode>
                <c:ptCount val="29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93</c:v>
                </c:pt>
                <c:pt idx="22">
                  <c:v>94</c:v>
                </c:pt>
                <c:pt idx="23">
                  <c:v>95</c:v>
                </c:pt>
                <c:pt idx="24">
                  <c:v>96</c:v>
                </c:pt>
                <c:pt idx="25">
                  <c:v>97</c:v>
                </c:pt>
                <c:pt idx="26">
                  <c:v>98</c:v>
                </c:pt>
                <c:pt idx="27">
                  <c:v>99</c:v>
                </c:pt>
                <c:pt idx="28">
                  <c:v>100</c:v>
                </c:pt>
              </c:numCache>
            </c:numRef>
          </c:cat>
          <c:val>
            <c:numRef>
              <c:f>'constant rates'!$O$5:$O$33</c:f>
              <c:numCache>
                <c:formatCode>#,##0.00</c:formatCode>
                <c:ptCount val="29"/>
                <c:pt idx="0" formatCode="#,##0">
                  <c:v>0</c:v>
                </c:pt>
                <c:pt idx="1">
                  <c:v>41.605839416035451</c:v>
                </c:pt>
                <c:pt idx="2">
                  <c:v>136.65948216497782</c:v>
                </c:pt>
                <c:pt idx="3">
                  <c:v>299.44960913257091</c:v>
                </c:pt>
                <c:pt idx="4">
                  <c:v>546.72950435728126</c:v>
                </c:pt>
                <c:pt idx="5">
                  <c:v>898.27614635013742</c:v>
                </c:pt>
                <c:pt idx="6">
                  <c:v>1377.063540162053</c:v>
                </c:pt>
                <c:pt idx="7">
                  <c:v>2010.2978736137738</c:v>
                </c:pt>
                <c:pt idx="8" formatCode="#,##0">
                  <c:v>2829.7979623338615</c:v>
                </c:pt>
                <c:pt idx="9" formatCode="#,##0">
                  <c:v>3872.6827124690171</c:v>
                </c:pt>
                <c:pt idx="10" formatCode="#,##0">
                  <c:v>5181.6493249057094</c:v>
                </c:pt>
                <c:pt idx="11" formatCode="#,##0">
                  <c:v>6806.7260290810664</c:v>
                </c:pt>
                <c:pt idx="12" formatCode="#,##0">
                  <c:v>8805.2293468325515</c:v>
                </c:pt>
                <c:pt idx="13" formatCode="#,##0">
                  <c:v>11244.04365141748</c:v>
                </c:pt>
                <c:pt idx="14" formatCode="#,##0">
                  <c:v>14199.520363796561</c:v>
                </c:pt>
                <c:pt idx="15" formatCode="#,##0">
                  <c:v>17759.436890404962</c:v>
                </c:pt>
                <c:pt idx="16" formatCode="#,##0">
                  <c:v>22024.541052555433</c:v>
                </c:pt>
                <c:pt idx="17" formatCode="#,##0">
                  <c:v>27108.954503104673</c:v>
                </c:pt>
                <c:pt idx="18" formatCode="#,##0">
                  <c:v>33144.432328625466</c:v>
                </c:pt>
                <c:pt idx="19" formatCode="#,##0">
                  <c:v>40279.743261921103</c:v>
                </c:pt>
                <c:pt idx="20" formatCode="#,##0">
                  <c:v>48684.150532279396</c:v>
                </c:pt>
                <c:pt idx="21" formatCode="#,##0">
                  <c:v>58549.950964106829</c:v>
                </c:pt>
                <c:pt idx="22" formatCode="#,##0">
                  <c:v>70095.291107176454</c:v>
                </c:pt>
                <c:pt idx="23" formatCode="#,##0">
                  <c:v>83564.246606042958</c:v>
                </c:pt>
                <c:pt idx="24" formatCode="#,##0">
                  <c:v>99232.188113334123</c:v>
                </c:pt>
                <c:pt idx="25" formatCode="#,##0">
                  <c:v>117405.51159673266</c:v>
                </c:pt>
                <c:pt idx="26" formatCode="#,##0">
                  <c:v>138432.42341299367</c:v>
                </c:pt>
                <c:pt idx="27" formatCode="#,##0">
                  <c:v>162699.21335744031</c:v>
                </c:pt>
                <c:pt idx="28" formatCode="#,##0">
                  <c:v>190638.29552259436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DC-45C4-814D-58286C716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42136"/>
        <c:axId val="607343776"/>
      </c:lineChart>
      <c:catAx>
        <c:axId val="6073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3776"/>
        <c:crosses val="autoZero"/>
        <c:auto val="1"/>
        <c:lblAlgn val="ctr"/>
        <c:lblOffset val="100"/>
        <c:noMultiLvlLbl val="0"/>
      </c:catAx>
      <c:valAx>
        <c:axId val="6073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less tax case but with cost basis &amp; NIIT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Roth surplus, min tax, w cost basis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'constant, lower tax hit w basis'!$B$5:$B$33</c:f>
              <c:numCache>
                <c:formatCode>General</c:formatCode>
                <c:ptCount val="29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93</c:v>
                </c:pt>
                <c:pt idx="22">
                  <c:v>94</c:v>
                </c:pt>
                <c:pt idx="23">
                  <c:v>95</c:v>
                </c:pt>
                <c:pt idx="24">
                  <c:v>96</c:v>
                </c:pt>
                <c:pt idx="25">
                  <c:v>97</c:v>
                </c:pt>
                <c:pt idx="26">
                  <c:v>98</c:v>
                </c:pt>
                <c:pt idx="27">
                  <c:v>99</c:v>
                </c:pt>
                <c:pt idx="28">
                  <c:v>100</c:v>
                </c:pt>
              </c:numCache>
            </c:numRef>
          </c:cat>
          <c:val>
            <c:numRef>
              <c:f>'constant, lower tax hit w basis'!$O$5:$O$33</c:f>
              <c:numCache>
                <c:formatCode>#,##0.00</c:formatCode>
                <c:ptCount val="29"/>
                <c:pt idx="0" formatCode="#,##0">
                  <c:v>0</c:v>
                </c:pt>
                <c:pt idx="1">
                  <c:v>41.605839416035451</c:v>
                </c:pt>
                <c:pt idx="2">
                  <c:v>133.83028508468124</c:v>
                </c:pt>
                <c:pt idx="3">
                  <c:v>287.33605485629232</c:v>
                </c:pt>
                <c:pt idx="4">
                  <c:v>514.29056608195242</c:v>
                </c:pt>
                <c:pt idx="5">
                  <c:v>828.76148629465024</c:v>
                </c:pt>
                <c:pt idx="6">
                  <c:v>1246.689402287855</c:v>
                </c:pt>
                <c:pt idx="7">
                  <c:v>1786.7116235884314</c:v>
                </c:pt>
                <c:pt idx="8" formatCode="#,##0">
                  <c:v>2470.2621226770571</c:v>
                </c:pt>
                <c:pt idx="9" formatCode="#,##0">
                  <c:v>3321.9541924941586</c:v>
                </c:pt>
                <c:pt idx="10" formatCode="#,##0">
                  <c:v>4369.5088977566047</c:v>
                </c:pt>
                <c:pt idx="11" formatCode="#,##0">
                  <c:v>5645.1412525608903</c:v>
                </c:pt>
                <c:pt idx="12" formatCode="#,##0">
                  <c:v>7185.0341185777797</c:v>
                </c:pt>
                <c:pt idx="13" formatCode="#,##0">
                  <c:v>9031.1402690004907</c:v>
                </c:pt>
                <c:pt idx="14" formatCode="#,##0">
                  <c:v>11230.452323110308</c:v>
                </c:pt>
                <c:pt idx="15" formatCode="#,##0">
                  <c:v>13836.343299985107</c:v>
                </c:pt>
                <c:pt idx="16" formatCode="#,##0">
                  <c:v>16909.363848742389</c:v>
                </c:pt>
                <c:pt idx="17" formatCode="#,##0">
                  <c:v>20516.798663227761</c:v>
                </c:pt>
                <c:pt idx="18" formatCode="#,##0">
                  <c:v>24736.057689506444</c:v>
                </c:pt>
                <c:pt idx="19" formatCode="#,##0">
                  <c:v>29652.904998519341</c:v>
                </c:pt>
                <c:pt idx="20" formatCode="#,##0">
                  <c:v>35363.838669409975</c:v>
                </c:pt>
                <c:pt idx="21" formatCode="#,##0">
                  <c:v>41977.301122418023</c:v>
                </c:pt>
                <c:pt idx="22" formatCode="#,##0">
                  <c:v>49615.004296978004</c:v>
                </c:pt>
                <c:pt idx="23" formatCode="#,##0">
                  <c:v>58410.338578216732</c:v>
                </c:pt>
                <c:pt idx="24" formatCode="#,##0">
                  <c:v>68512.076615376049</c:v>
                </c:pt>
                <c:pt idx="25" formatCode="#,##0">
                  <c:v>80082.091746465303</c:v>
                </c:pt>
                <c:pt idx="26" formatCode="#,##0">
                  <c:v>93304.167182542733</c:v>
                </c:pt>
                <c:pt idx="27" formatCode="#,##0">
                  <c:v>108377.5790932799</c:v>
                </c:pt>
                <c:pt idx="28" formatCode="#,##0">
                  <c:v>125522.72431844031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3-441F-864E-ABBEE490A0FD}"/>
            </c:ext>
          </c:extLst>
        </c:ser>
        <c:ser>
          <c:idx val="1"/>
          <c:order val="1"/>
          <c:tx>
            <c:v>original constant rate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'constant rates'!$O$5:$O$33</c:f>
              <c:numCache>
                <c:formatCode>#,##0.00</c:formatCode>
                <c:ptCount val="29"/>
                <c:pt idx="0" formatCode="#,##0">
                  <c:v>0</c:v>
                </c:pt>
                <c:pt idx="1">
                  <c:v>41.605839416035451</c:v>
                </c:pt>
                <c:pt idx="2">
                  <c:v>136.65948216497782</c:v>
                </c:pt>
                <c:pt idx="3">
                  <c:v>299.44960913257091</c:v>
                </c:pt>
                <c:pt idx="4">
                  <c:v>546.72950435728126</c:v>
                </c:pt>
                <c:pt idx="5">
                  <c:v>898.27614635013742</c:v>
                </c:pt>
                <c:pt idx="6">
                  <c:v>1377.063540162053</c:v>
                </c:pt>
                <c:pt idx="7">
                  <c:v>2010.2978736137738</c:v>
                </c:pt>
                <c:pt idx="8" formatCode="#,##0">
                  <c:v>2829.7979623338615</c:v>
                </c:pt>
                <c:pt idx="9" formatCode="#,##0">
                  <c:v>3872.6827124690171</c:v>
                </c:pt>
                <c:pt idx="10" formatCode="#,##0">
                  <c:v>5181.6493249057094</c:v>
                </c:pt>
                <c:pt idx="11" formatCode="#,##0">
                  <c:v>6806.7260290810664</c:v>
                </c:pt>
                <c:pt idx="12" formatCode="#,##0">
                  <c:v>8805.2293468325515</c:v>
                </c:pt>
                <c:pt idx="13" formatCode="#,##0">
                  <c:v>11244.04365141748</c:v>
                </c:pt>
                <c:pt idx="14" formatCode="#,##0">
                  <c:v>14199.520363796561</c:v>
                </c:pt>
                <c:pt idx="15" formatCode="#,##0">
                  <c:v>17759.436890404962</c:v>
                </c:pt>
                <c:pt idx="16" formatCode="#,##0">
                  <c:v>22024.541052555433</c:v>
                </c:pt>
                <c:pt idx="17" formatCode="#,##0">
                  <c:v>27108.954503104673</c:v>
                </c:pt>
                <c:pt idx="18" formatCode="#,##0">
                  <c:v>33144.432328625466</c:v>
                </c:pt>
                <c:pt idx="19" formatCode="#,##0">
                  <c:v>40279.743261921103</c:v>
                </c:pt>
                <c:pt idx="20" formatCode="#,##0">
                  <c:v>48684.150532279396</c:v>
                </c:pt>
                <c:pt idx="21" formatCode="#,##0">
                  <c:v>58549.950964106829</c:v>
                </c:pt>
                <c:pt idx="22" formatCode="#,##0">
                  <c:v>70095.291107176454</c:v>
                </c:pt>
                <c:pt idx="23" formatCode="#,##0">
                  <c:v>83564.246606042958</c:v>
                </c:pt>
                <c:pt idx="24" formatCode="#,##0">
                  <c:v>99232.188113334123</c:v>
                </c:pt>
                <c:pt idx="25" formatCode="#,##0">
                  <c:v>117405.51159673266</c:v>
                </c:pt>
                <c:pt idx="26" formatCode="#,##0">
                  <c:v>138432.42341299367</c:v>
                </c:pt>
                <c:pt idx="27" formatCode="#,##0">
                  <c:v>162699.21335744031</c:v>
                </c:pt>
                <c:pt idx="28" formatCode="#,##0">
                  <c:v>190638.29552259436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3-441F-864E-ABBEE490A0FD}"/>
            </c:ext>
          </c:extLst>
        </c:ser>
        <c:ser>
          <c:idx val="2"/>
          <c:order val="2"/>
          <c:tx>
            <c:v>Roth surplus no cost basis</c:v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'constant, lower hit to taxable'!$O$5:$O$33</c:f>
              <c:numCache>
                <c:formatCode>#,##0.00</c:formatCode>
                <c:ptCount val="29"/>
                <c:pt idx="0" formatCode="#,##0">
                  <c:v>0</c:v>
                </c:pt>
                <c:pt idx="1">
                  <c:v>8.3211678831867175</c:v>
                </c:pt>
                <c:pt idx="2">
                  <c:v>27.431750447576633</c:v>
                </c:pt>
                <c:pt idx="3">
                  <c:v>60.32744443770207</c:v>
                </c:pt>
                <c:pt idx="4">
                  <c:v>110.54454223783978</c:v>
                </c:pt>
                <c:pt idx="5">
                  <c:v>182.2822896594007</c:v>
                </c:pt>
                <c:pt idx="6">
                  <c:v>280.45045603078324</c:v>
                </c:pt>
                <c:pt idx="7">
                  <c:v>410.89093677338678</c:v>
                </c:pt>
                <c:pt idx="8" formatCode="#,##0">
                  <c:v>580.47231153296889</c:v>
                </c:pt>
                <c:pt idx="9" formatCode="#,##0">
                  <c:v>797.24851041904185</c:v>
                </c:pt>
                <c:pt idx="10" formatCode="#,##0">
                  <c:v>1070.5393323050521</c:v>
                </c:pt>
                <c:pt idx="11" formatCode="#,##0">
                  <c:v>1411.3089498502959</c:v>
                </c:pt>
                <c:pt idx="12" formatCode="#,##0">
                  <c:v>1832.1922390417021</c:v>
                </c:pt>
                <c:pt idx="13" formatCode="#,##0">
                  <c:v>2347.9888482496026</c:v>
                </c:pt>
                <c:pt idx="14" formatCode="#,##0">
                  <c:v>2975.6903669315507</c:v>
                </c:pt>
                <c:pt idx="15" formatCode="#,##0">
                  <c:v>3734.9237916609854</c:v>
                </c:pt>
                <c:pt idx="16" formatCode="#,##0">
                  <c:v>4648.3218047453556</c:v>
                </c:pt>
                <c:pt idx="17" formatCode="#,##0">
                  <c:v>5741.6745120220585</c:v>
                </c:pt>
                <c:pt idx="18" formatCode="#,##0">
                  <c:v>7044.8602782395319</c:v>
                </c:pt>
                <c:pt idx="19" formatCode="#,##0">
                  <c:v>8591.8185623013414</c:v>
                </c:pt>
                <c:pt idx="20" formatCode="#,##0">
                  <c:v>10421.350781463669</c:v>
                </c:pt>
                <c:pt idx="21" formatCode="#,##0">
                  <c:v>12577.751334582339</c:v>
                </c:pt>
                <c:pt idx="22" formatCode="#,##0">
                  <c:v>15111.512076260988</c:v>
                </c:pt>
                <c:pt idx="23" formatCode="#,##0">
                  <c:v>18079.499898609589</c:v>
                </c:pt>
                <c:pt idx="24" formatCode="#,##0">
                  <c:v>21546.207497930271</c:v>
                </c:pt>
                <c:pt idx="25" formatCode="#,##0">
                  <c:v>25583.907123982557</c:v>
                </c:pt>
                <c:pt idx="26" formatCode="#,##0">
                  <c:v>30275.034781116759</c:v>
                </c:pt>
                <c:pt idx="27" formatCode="#,##0">
                  <c:v>35711.719945753692</c:v>
                </c:pt>
                <c:pt idx="28" formatCode="#,##0">
                  <c:v>41997.686586445896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3-441F-864E-ABBEE490A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42136"/>
        <c:axId val="607343776"/>
      </c:lineChart>
      <c:catAx>
        <c:axId val="6073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3776"/>
        <c:crosses val="autoZero"/>
        <c:auto val="1"/>
        <c:lblAlgn val="ctr"/>
        <c:lblOffset val="100"/>
        <c:noMultiLvlLbl val="0"/>
      </c:catAx>
      <c:valAx>
        <c:axId val="6073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Future rate increase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Roth surplus future rate +4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'future tax rate +4%'!$B$5:$B$33</c:f>
              <c:numCache>
                <c:formatCode>General</c:formatCode>
                <c:ptCount val="29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93</c:v>
                </c:pt>
                <c:pt idx="22">
                  <c:v>94</c:v>
                </c:pt>
                <c:pt idx="23">
                  <c:v>95</c:v>
                </c:pt>
                <c:pt idx="24">
                  <c:v>96</c:v>
                </c:pt>
                <c:pt idx="25">
                  <c:v>97</c:v>
                </c:pt>
                <c:pt idx="26">
                  <c:v>98</c:v>
                </c:pt>
                <c:pt idx="27">
                  <c:v>99</c:v>
                </c:pt>
                <c:pt idx="28">
                  <c:v>100</c:v>
                </c:pt>
              </c:numCache>
            </c:numRef>
          </c:cat>
          <c:val>
            <c:numRef>
              <c:f>'future tax rate +4%'!$O$5:$O$33</c:f>
              <c:numCache>
                <c:formatCode>#,##0.00</c:formatCode>
                <c:ptCount val="29"/>
                <c:pt idx="0" formatCode="#,##0">
                  <c:v>4399.9999999999854</c:v>
                </c:pt>
                <c:pt idx="1">
                  <c:v>4879.4160583941557</c:v>
                </c:pt>
                <c:pt idx="2">
                  <c:v>5453.466877840503</c:v>
                </c:pt>
                <c:pt idx="3">
                  <c:v>6140.0891033887601</c:v>
                </c:pt>
                <c:pt idx="4">
                  <c:v>6959.9942672858597</c:v>
                </c:pt>
                <c:pt idx="5">
                  <c:v>7937.242454436986</c:v>
                </c:pt>
                <c:pt idx="6">
                  <c:v>9099.4549117324932</c:v>
                </c:pt>
                <c:pt idx="7">
                  <c:v>10478.847962370957</c:v>
                </c:pt>
                <c:pt idx="8" formatCode="#,##0">
                  <c:v>12112.65199147418</c:v>
                </c:pt>
                <c:pt idx="9" formatCode="#,##0">
                  <c:v>14043.827146949596</c:v>
                </c:pt>
                <c:pt idx="10" formatCode="#,##0">
                  <c:v>16321.397763824352</c:v>
                </c:pt>
                <c:pt idx="11" formatCode="#,##0">
                  <c:v>19002.190797592397</c:v>
                </c:pt>
                <c:pt idx="12" formatCode="#,##0">
                  <c:v>22150.881080887513</c:v>
                </c:pt>
                <c:pt idx="13" formatCode="#,##0">
                  <c:v>25842.245223619917</c:v>
                </c:pt>
                <c:pt idx="14" formatCode="#,##0">
                  <c:v>30161.169864417228</c:v>
                </c:pt>
                <c:pt idx="15" formatCode="#,##0">
                  <c:v>35204.621631075686</c:v>
                </c:pt>
                <c:pt idx="16" formatCode="#,##0">
                  <c:v>41083.23582134</c:v>
                </c:pt>
                <c:pt idx="17" formatCode="#,##0">
                  <c:v>47921.836677962798</c:v>
                </c:pt>
                <c:pt idx="18" formatCode="#,##0">
                  <c:v>55863.624701221532</c:v>
                </c:pt>
                <c:pt idx="19" formatCode="#,##0">
                  <c:v>65069.75657175394</c:v>
                </c:pt>
                <c:pt idx="20" formatCode="#,##0">
                  <c:v>75722.826597086736</c:v>
                </c:pt>
                <c:pt idx="21" formatCode="#,##0">
                  <c:v>88029.474352310761</c:v>
                </c:pt>
                <c:pt idx="22" formatCode="#,##0">
                  <c:v>102223.27498963964</c:v>
                </c:pt>
                <c:pt idx="23" formatCode="#,##0">
                  <c:v>118565.05906684999</c:v>
                </c:pt>
                <c:pt idx="24" formatCode="#,##0">
                  <c:v>137348.26514408039</c:v>
                </c:pt>
                <c:pt idx="25" formatCode="#,##0">
                  <c:v>158898.98029518174</c:v>
                </c:pt>
                <c:pt idx="26" formatCode="#,##0">
                  <c:v>183586.48315725697</c:v>
                </c:pt>
                <c:pt idx="27" formatCode="#,##0">
                  <c:v>211820.0713075432</c:v>
                </c:pt>
                <c:pt idx="28" formatCode="#,##0">
                  <c:v>244057.07290826505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40-4E20-8193-8412619DD22F}"/>
            </c:ext>
          </c:extLst>
        </c:ser>
        <c:ser>
          <c:idx val="1"/>
          <c:order val="1"/>
          <c:tx>
            <c:v>constant rate Roth surplus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'constant rates'!$O$5:$O$33</c:f>
              <c:numCache>
                <c:formatCode>#,##0.00</c:formatCode>
                <c:ptCount val="29"/>
                <c:pt idx="0" formatCode="#,##0">
                  <c:v>0</c:v>
                </c:pt>
                <c:pt idx="1">
                  <c:v>41.605839416035451</c:v>
                </c:pt>
                <c:pt idx="2">
                  <c:v>136.65948216497782</c:v>
                </c:pt>
                <c:pt idx="3">
                  <c:v>299.44960913257091</c:v>
                </c:pt>
                <c:pt idx="4">
                  <c:v>546.72950435728126</c:v>
                </c:pt>
                <c:pt idx="5">
                  <c:v>898.27614635013742</c:v>
                </c:pt>
                <c:pt idx="6">
                  <c:v>1377.063540162053</c:v>
                </c:pt>
                <c:pt idx="7">
                  <c:v>2010.2978736137738</c:v>
                </c:pt>
                <c:pt idx="8" formatCode="#,##0">
                  <c:v>2829.7979623338615</c:v>
                </c:pt>
                <c:pt idx="9" formatCode="#,##0">
                  <c:v>3872.6827124690171</c:v>
                </c:pt>
                <c:pt idx="10" formatCode="#,##0">
                  <c:v>5181.6493249057094</c:v>
                </c:pt>
                <c:pt idx="11" formatCode="#,##0">
                  <c:v>6806.7260290810664</c:v>
                </c:pt>
                <c:pt idx="12" formatCode="#,##0">
                  <c:v>8805.2293468325515</c:v>
                </c:pt>
                <c:pt idx="13" formatCode="#,##0">
                  <c:v>11244.04365141748</c:v>
                </c:pt>
                <c:pt idx="14" formatCode="#,##0">
                  <c:v>14199.520363796561</c:v>
                </c:pt>
                <c:pt idx="15" formatCode="#,##0">
                  <c:v>17759.436890404962</c:v>
                </c:pt>
                <c:pt idx="16" formatCode="#,##0">
                  <c:v>22024.541052555433</c:v>
                </c:pt>
                <c:pt idx="17" formatCode="#,##0">
                  <c:v>27108.954503104673</c:v>
                </c:pt>
                <c:pt idx="18" formatCode="#,##0">
                  <c:v>33144.432328625466</c:v>
                </c:pt>
                <c:pt idx="19" formatCode="#,##0">
                  <c:v>40279.743261921103</c:v>
                </c:pt>
                <c:pt idx="20" formatCode="#,##0">
                  <c:v>48684.150532279396</c:v>
                </c:pt>
                <c:pt idx="21" formatCode="#,##0">
                  <c:v>58549.950964106829</c:v>
                </c:pt>
                <c:pt idx="22" formatCode="#,##0">
                  <c:v>70095.291107176454</c:v>
                </c:pt>
                <c:pt idx="23" formatCode="#,##0">
                  <c:v>83564.246606042958</c:v>
                </c:pt>
                <c:pt idx="24" formatCode="#,##0">
                  <c:v>99232.188113334123</c:v>
                </c:pt>
                <c:pt idx="25" formatCode="#,##0">
                  <c:v>117405.51159673266</c:v>
                </c:pt>
                <c:pt idx="26" formatCode="#,##0">
                  <c:v>138432.42341299367</c:v>
                </c:pt>
                <c:pt idx="27" formatCode="#,##0">
                  <c:v>162699.21335744031</c:v>
                </c:pt>
                <c:pt idx="28" formatCode="#,##0">
                  <c:v>190638.29552259436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40-4E20-8193-8412619DD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42136"/>
        <c:axId val="607343776"/>
      </c:lineChart>
      <c:catAx>
        <c:axId val="6073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3776"/>
        <c:crosses val="autoZero"/>
        <c:auto val="1"/>
        <c:lblAlgn val="ctr"/>
        <c:lblOffset val="100"/>
        <c:noMultiLvlLbl val="0"/>
      </c:catAx>
      <c:valAx>
        <c:axId val="6073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Increment to Roth surplus from guessing right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'future tax rate +4%'!$X$36</c:f>
              <c:strCache>
                <c:ptCount val="1"/>
                <c:pt idx="0">
                  <c:v>Constant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'future tax rate +4%'!$W$37:$W$41</c:f>
              <c:numCache>
                <c:formatCode>General</c:formatCode>
                <c:ptCount val="5"/>
                <c:pt idx="0">
                  <c:v>81</c:v>
                </c:pt>
                <c:pt idx="1">
                  <c:v>86</c:v>
                </c:pt>
                <c:pt idx="2">
                  <c:v>91</c:v>
                </c:pt>
                <c:pt idx="3">
                  <c:v>96</c:v>
                </c:pt>
                <c:pt idx="4">
                  <c:v>100</c:v>
                </c:pt>
              </c:numCache>
            </c:numRef>
          </c:cat>
          <c:val>
            <c:numRef>
              <c:f>'future tax rate +4%'!$X$37:$X$41</c:f>
              <c:numCache>
                <c:formatCode>#,##0</c:formatCode>
                <c:ptCount val="5"/>
                <c:pt idx="0">
                  <c:v>3872.6827124690171</c:v>
                </c:pt>
                <c:pt idx="1">
                  <c:v>14199.520363796561</c:v>
                </c:pt>
                <c:pt idx="2">
                  <c:v>40279.743261921103</c:v>
                </c:pt>
                <c:pt idx="3">
                  <c:v>99232.188113334123</c:v>
                </c:pt>
                <c:pt idx="4">
                  <c:v>190638.29552259436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9-4A03-AE35-32DEE0B9B809}"/>
            </c:ext>
          </c:extLst>
        </c:ser>
        <c:ser>
          <c:idx val="1"/>
          <c:order val="1"/>
          <c:tx>
            <c:strRef>
              <c:f>'future tax rate +4%'!$Y$36</c:f>
              <c:strCache>
                <c:ptCount val="1"/>
                <c:pt idx="0">
                  <c:v>+future rates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'future tax rate +4%'!$W$37:$W$41</c:f>
              <c:numCache>
                <c:formatCode>General</c:formatCode>
                <c:ptCount val="5"/>
                <c:pt idx="0">
                  <c:v>81</c:v>
                </c:pt>
                <c:pt idx="1">
                  <c:v>86</c:v>
                </c:pt>
                <c:pt idx="2">
                  <c:v>91</c:v>
                </c:pt>
                <c:pt idx="3">
                  <c:v>96</c:v>
                </c:pt>
                <c:pt idx="4">
                  <c:v>100</c:v>
                </c:pt>
              </c:numCache>
            </c:numRef>
          </c:cat>
          <c:val>
            <c:numRef>
              <c:f>'future tax rate +4%'!$Y$37:$Y$41</c:f>
              <c:numCache>
                <c:formatCode>#,##0</c:formatCode>
                <c:ptCount val="5"/>
                <c:pt idx="0">
                  <c:v>14043.827146949596</c:v>
                </c:pt>
                <c:pt idx="1">
                  <c:v>30161.169864417228</c:v>
                </c:pt>
                <c:pt idx="2">
                  <c:v>65069.75657175394</c:v>
                </c:pt>
                <c:pt idx="3">
                  <c:v>137348.26514408039</c:v>
                </c:pt>
                <c:pt idx="4">
                  <c:v>244057.07290826505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9-4A03-AE35-32DEE0B9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5382728"/>
        <c:axId val="1145375512"/>
      </c:barChart>
      <c:catAx>
        <c:axId val="114538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375512"/>
        <c:crosses val="autoZero"/>
        <c:auto val="1"/>
        <c:lblAlgn val="ctr"/>
        <c:lblOffset val="100"/>
        <c:noMultiLvlLbl val="0"/>
      </c:catAx>
      <c:valAx>
        <c:axId val="114537551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382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Future rate  drops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Roth surplus future rate drops 10%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'future tax rate drops 10%'!$B$5:$B$33</c:f>
              <c:numCache>
                <c:formatCode>General</c:formatCode>
                <c:ptCount val="29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93</c:v>
                </c:pt>
                <c:pt idx="22">
                  <c:v>94</c:v>
                </c:pt>
                <c:pt idx="23">
                  <c:v>95</c:v>
                </c:pt>
                <c:pt idx="24">
                  <c:v>96</c:v>
                </c:pt>
                <c:pt idx="25">
                  <c:v>97</c:v>
                </c:pt>
                <c:pt idx="26">
                  <c:v>98</c:v>
                </c:pt>
                <c:pt idx="27">
                  <c:v>99</c:v>
                </c:pt>
                <c:pt idx="28">
                  <c:v>100</c:v>
                </c:pt>
              </c:numCache>
            </c:numRef>
          </c:cat>
          <c:val>
            <c:numRef>
              <c:f>'future tax rate drops 10%'!$O$5:$O$33</c:f>
              <c:numCache>
                <c:formatCode>#,##0.00</c:formatCode>
                <c:ptCount val="29"/>
                <c:pt idx="0" formatCode="#,##0">
                  <c:v>-11000.000000000015</c:v>
                </c:pt>
                <c:pt idx="1">
                  <c:v>-12057.299270073039</c:v>
                </c:pt>
                <c:pt idx="2">
                  <c:v>-13169.744215672807</c:v>
                </c:pt>
                <c:pt idx="3">
                  <c:v>-14333.670137995548</c:v>
                </c:pt>
                <c:pt idx="4">
                  <c:v>-15543.982877107017</c:v>
                </c:pt>
                <c:pt idx="5">
                  <c:v>-16793.695007693299</c:v>
                </c:pt>
                <c:pt idx="6">
                  <c:v>-18073.868945623166</c:v>
                </c:pt>
                <c:pt idx="7">
                  <c:v>-19372.687650764827</c:v>
                </c:pt>
                <c:pt idx="8" formatCode="#,##0">
                  <c:v>-20675.210580236337</c:v>
                </c:pt>
                <c:pt idx="9" formatCode="#,##0">
                  <c:v>-21962.829185571289</c:v>
                </c:pt>
                <c:pt idx="10" formatCode="#,##0">
                  <c:v>-23213.158543433645</c:v>
                </c:pt>
                <c:pt idx="11" formatCode="#,##0">
                  <c:v>-24398.433368942613</c:v>
                </c:pt>
                <c:pt idx="12" formatCode="#,##0">
                  <c:v>-25485.766235339717</c:v>
                </c:pt>
                <c:pt idx="13" formatCode="#,##0">
                  <c:v>-26435.043821343017</c:v>
                </c:pt>
                <c:pt idx="14" formatCode="#,##0">
                  <c:v>-27199.289741839108</c:v>
                </c:pt>
                <c:pt idx="15" formatCode="#,##0">
                  <c:v>-27722.939370788168</c:v>
                </c:pt>
                <c:pt idx="16" formatCode="#,##0">
                  <c:v>-27940.568611780473</c:v>
                </c:pt>
                <c:pt idx="17" formatCode="#,##0">
                  <c:v>-27776.825092262356</c:v>
                </c:pt>
                <c:pt idx="18" formatCode="#,##0">
                  <c:v>-27142.436216404254</c:v>
                </c:pt>
                <c:pt idx="19" formatCode="#,##0">
                  <c:v>-25935.262987600232</c:v>
                </c:pt>
                <c:pt idx="20" formatCode="#,##0">
                  <c:v>-24037.187054189795</c:v>
                </c:pt>
                <c:pt idx="21" formatCode="#,##0">
                  <c:v>-21312.010239467141</c:v>
                </c:pt>
                <c:pt idx="22" formatCode="#,##0">
                  <c:v>-17603.120294474647</c:v>
                </c:pt>
                <c:pt idx="23" formatCode="#,##0">
                  <c:v>-12734.021030821837</c:v>
                </c:pt>
                <c:pt idx="24" formatCode="#,##0">
                  <c:v>-6503.4979491464328</c:v>
                </c:pt>
                <c:pt idx="25" formatCode="#,##0">
                  <c:v>1313.3649456900312</c:v>
                </c:pt>
                <c:pt idx="26" formatCode="#,##0">
                  <c:v>10975.44000886241</c:v>
                </c:pt>
                <c:pt idx="27" formatCode="#,##0">
                  <c:v>22770.83549718908</c:v>
                </c:pt>
                <c:pt idx="28" formatCode="#,##0">
                  <c:v>37024.163056039368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6-40A6-ABD6-79909BF5613C}"/>
            </c:ext>
          </c:extLst>
        </c:ser>
        <c:ser>
          <c:idx val="1"/>
          <c:order val="1"/>
          <c:tx>
            <c:v>constant rate Roth surplus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'constant rates'!$O$5:$O$33</c:f>
              <c:numCache>
                <c:formatCode>#,##0.00</c:formatCode>
                <c:ptCount val="29"/>
                <c:pt idx="0" formatCode="#,##0">
                  <c:v>0</c:v>
                </c:pt>
                <c:pt idx="1">
                  <c:v>41.605839416035451</c:v>
                </c:pt>
                <c:pt idx="2">
                  <c:v>136.65948216497782</c:v>
                </c:pt>
                <c:pt idx="3">
                  <c:v>299.44960913257091</c:v>
                </c:pt>
                <c:pt idx="4">
                  <c:v>546.72950435728126</c:v>
                </c:pt>
                <c:pt idx="5">
                  <c:v>898.27614635013742</c:v>
                </c:pt>
                <c:pt idx="6">
                  <c:v>1377.063540162053</c:v>
                </c:pt>
                <c:pt idx="7">
                  <c:v>2010.2978736137738</c:v>
                </c:pt>
                <c:pt idx="8" formatCode="#,##0">
                  <c:v>2829.7979623338615</c:v>
                </c:pt>
                <c:pt idx="9" formatCode="#,##0">
                  <c:v>3872.6827124690171</c:v>
                </c:pt>
                <c:pt idx="10" formatCode="#,##0">
                  <c:v>5181.6493249057094</c:v>
                </c:pt>
                <c:pt idx="11" formatCode="#,##0">
                  <c:v>6806.7260290810664</c:v>
                </c:pt>
                <c:pt idx="12" formatCode="#,##0">
                  <c:v>8805.2293468325515</c:v>
                </c:pt>
                <c:pt idx="13" formatCode="#,##0">
                  <c:v>11244.04365141748</c:v>
                </c:pt>
                <c:pt idx="14" formatCode="#,##0">
                  <c:v>14199.520363796561</c:v>
                </c:pt>
                <c:pt idx="15" formatCode="#,##0">
                  <c:v>17759.436890404962</c:v>
                </c:pt>
                <c:pt idx="16" formatCode="#,##0">
                  <c:v>22024.541052555433</c:v>
                </c:pt>
                <c:pt idx="17" formatCode="#,##0">
                  <c:v>27108.954503104673</c:v>
                </c:pt>
                <c:pt idx="18" formatCode="#,##0">
                  <c:v>33144.432328625466</c:v>
                </c:pt>
                <c:pt idx="19" formatCode="#,##0">
                  <c:v>40279.743261921103</c:v>
                </c:pt>
                <c:pt idx="20" formatCode="#,##0">
                  <c:v>48684.150532279396</c:v>
                </c:pt>
                <c:pt idx="21" formatCode="#,##0">
                  <c:v>58549.950964106829</c:v>
                </c:pt>
                <c:pt idx="22" formatCode="#,##0">
                  <c:v>70095.291107176454</c:v>
                </c:pt>
                <c:pt idx="23" formatCode="#,##0">
                  <c:v>83564.246606042958</c:v>
                </c:pt>
                <c:pt idx="24" formatCode="#,##0">
                  <c:v>99232.188113334123</c:v>
                </c:pt>
                <c:pt idx="25" formatCode="#,##0">
                  <c:v>117405.51159673266</c:v>
                </c:pt>
                <c:pt idx="26" formatCode="#,##0">
                  <c:v>138432.42341299367</c:v>
                </c:pt>
                <c:pt idx="27" formatCode="#,##0">
                  <c:v>162699.21335744031</c:v>
                </c:pt>
                <c:pt idx="28" formatCode="#,##0">
                  <c:v>190638.29552259436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6-40A6-ABD6-79909BF5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42136"/>
        <c:axId val="607343776"/>
      </c:lineChart>
      <c:catAx>
        <c:axId val="6073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3776"/>
        <c:crosses val="autoZero"/>
        <c:auto val="1"/>
        <c:lblAlgn val="ctr"/>
        <c:lblOffset val="100"/>
        <c:noMultiLvlLbl val="0"/>
      </c:catAx>
      <c:valAx>
        <c:axId val="6073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Constant rate case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Roth surplus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'high bracket case'!$B$5:$B$33</c:f>
              <c:numCache>
                <c:formatCode>General</c:formatCode>
                <c:ptCount val="29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93</c:v>
                </c:pt>
                <c:pt idx="22">
                  <c:v>94</c:v>
                </c:pt>
                <c:pt idx="23">
                  <c:v>95</c:v>
                </c:pt>
                <c:pt idx="24">
                  <c:v>96</c:v>
                </c:pt>
                <c:pt idx="25">
                  <c:v>97</c:v>
                </c:pt>
                <c:pt idx="26">
                  <c:v>98</c:v>
                </c:pt>
                <c:pt idx="27">
                  <c:v>99</c:v>
                </c:pt>
                <c:pt idx="28">
                  <c:v>100</c:v>
                </c:pt>
              </c:numCache>
            </c:numRef>
          </c:cat>
          <c:val>
            <c:numRef>
              <c:f>'high bracket case'!$O$5:$O$33</c:f>
              <c:numCache>
                <c:formatCode>#,##0.00</c:formatCode>
                <c:ptCount val="29"/>
                <c:pt idx="0" formatCode="#,##0">
                  <c:v>0</c:v>
                </c:pt>
                <c:pt idx="1">
                  <c:v>34.489051094875322</c:v>
                </c:pt>
                <c:pt idx="2">
                  <c:v>113.28351811040193</c:v>
                </c:pt>
                <c:pt idx="3">
                  <c:v>248.22796546512109</c:v>
                </c:pt>
                <c:pt idx="4">
                  <c:v>453.20998387508735</c:v>
                </c:pt>
                <c:pt idx="5">
                  <c:v>744.62364763232472</c:v>
                </c:pt>
                <c:pt idx="6">
                  <c:v>1141.5131977658893</c:v>
                </c:pt>
                <c:pt idx="7">
                  <c:v>1666.4311320745328</c:v>
                </c:pt>
                <c:pt idx="8" formatCode="#,##0">
                  <c:v>2345.7535740398744</c:v>
                </c:pt>
                <c:pt idx="9" formatCode="#,##0">
                  <c:v>3210.2501432308636</c:v>
                </c:pt>
                <c:pt idx="10" formatCode="#,##0">
                  <c:v>4295.3145719612658</c:v>
                </c:pt>
                <c:pt idx="11" formatCode="#,##0">
                  <c:v>5642.4176293697965</c:v>
                </c:pt>
                <c:pt idx="12" formatCode="#,##0">
                  <c:v>7299.0716954006348</c:v>
                </c:pt>
                <c:pt idx="13" formatCode="#,##0">
                  <c:v>9320.7203952539421</c:v>
                </c:pt>
                <c:pt idx="14" formatCode="#,##0">
                  <c:v>11770.655038410245</c:v>
                </c:pt>
                <c:pt idx="15" formatCode="#,##0">
                  <c:v>14721.638474940904</c:v>
                </c:pt>
                <c:pt idx="16" formatCode="#,##0">
                  <c:v>18257.185346197162</c:v>
                </c:pt>
                <c:pt idx="17" formatCode="#,##0">
                  <c:v>22471.896495994588</c:v>
                </c:pt>
                <c:pt idx="18" formatCode="#,##0">
                  <c:v>27474.989956623642</c:v>
                </c:pt>
                <c:pt idx="19" formatCode="#,##0">
                  <c:v>33389.787177645019</c:v>
                </c:pt>
                <c:pt idx="20" formatCode="#,##0">
                  <c:v>40356.598467547214</c:v>
                </c:pt>
                <c:pt idx="21" formatCode="#,##0">
                  <c:v>48534.827772877878</c:v>
                </c:pt>
                <c:pt idx="22" formatCode="#,##0">
                  <c:v>58105.307102001272</c:v>
                </c:pt>
                <c:pt idx="23" formatCode="#,##0">
                  <c:v>69270.362318166997</c:v>
                </c:pt>
                <c:pt idx="24" formatCode="#,##0">
                  <c:v>82258.261199210887</c:v>
                </c:pt>
                <c:pt idx="25" formatCode="#,##0">
                  <c:v>97322.989876238746</c:v>
                </c:pt>
                <c:pt idx="26" formatCode="#,##0">
                  <c:v>114753.19309234992</c:v>
                </c:pt>
                <c:pt idx="27" formatCode="#,##0">
                  <c:v>134869.08475682524</c:v>
                </c:pt>
                <c:pt idx="28" formatCode="#,##0">
                  <c:v>158029.11339372909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68-44F2-ADDE-868B762F0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42136"/>
        <c:axId val="607343776"/>
      </c:lineChart>
      <c:catAx>
        <c:axId val="6073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3776"/>
        <c:crosses val="autoZero"/>
        <c:auto val="1"/>
        <c:lblAlgn val="ctr"/>
        <c:lblOffset val="100"/>
        <c:noMultiLvlLbl val="0"/>
      </c:catAx>
      <c:valAx>
        <c:axId val="6073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Constant rate case showing benefit</a:t>
            </a:r>
            <a:r>
              <a:rPr lang="en-US" sz="1400" b="0" i="0" u="none" strike="noStrike" baseline="0">
                <a:effectLst/>
              </a:rPr>
              <a:t>s from averting IRMAA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Roth surplus w IRMAA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'constant rates w IRMAA'!$B$5:$B$33</c:f>
              <c:numCache>
                <c:formatCode>General</c:formatCode>
                <c:ptCount val="29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93</c:v>
                </c:pt>
                <c:pt idx="22">
                  <c:v>94</c:v>
                </c:pt>
                <c:pt idx="23">
                  <c:v>95</c:v>
                </c:pt>
                <c:pt idx="24">
                  <c:v>96</c:v>
                </c:pt>
                <c:pt idx="25">
                  <c:v>97</c:v>
                </c:pt>
                <c:pt idx="26">
                  <c:v>98</c:v>
                </c:pt>
                <c:pt idx="27">
                  <c:v>99</c:v>
                </c:pt>
                <c:pt idx="28">
                  <c:v>100</c:v>
                </c:pt>
              </c:numCache>
            </c:numRef>
          </c:cat>
          <c:val>
            <c:numRef>
              <c:f>'constant rates w IRMAA'!$P$5:$P$33</c:f>
              <c:numCache>
                <c:formatCode>#,##0.00</c:formatCode>
                <c:ptCount val="29"/>
                <c:pt idx="0" formatCode="#,##0">
                  <c:v>0</c:v>
                </c:pt>
                <c:pt idx="1">
                  <c:v>41.605839416035451</c:v>
                </c:pt>
                <c:pt idx="2">
                  <c:v>136.65948216497782</c:v>
                </c:pt>
                <c:pt idx="3">
                  <c:v>299.44960913257091</c:v>
                </c:pt>
                <c:pt idx="4">
                  <c:v>4171.7682796052832</c:v>
                </c:pt>
                <c:pt idx="5">
                  <c:v>8565.2331559996528</c:v>
                </c:pt>
                <c:pt idx="6">
                  <c:v>9695.7118956318009</c:v>
                </c:pt>
                <c:pt idx="7">
                  <c:v>11036.031339298439</c:v>
                </c:pt>
                <c:pt idx="8" formatCode="#,##0">
                  <c:v>12622.718772601715</c:v>
                </c:pt>
                <c:pt idx="9" formatCode="#,##0">
                  <c:v>14498.001791609655</c:v>
                </c:pt>
                <c:pt idx="10" formatCode="#,##0">
                  <c:v>16710.120525773295</c:v>
                </c:pt>
                <c:pt idx="11" formatCode="#,##0">
                  <c:v>19315.117282022402</c:v>
                </c:pt>
                <c:pt idx="12" formatCode="#,##0">
                  <c:v>22376.833856273908</c:v>
                </c:pt>
                <c:pt idx="13" formatCode="#,##0">
                  <c:v>25969.2345441613</c:v>
                </c:pt>
                <c:pt idx="14" formatCode="#,##0">
                  <c:v>30176.352482423594</c:v>
                </c:pt>
                <c:pt idx="15" formatCode="#,##0">
                  <c:v>35094.299739115348</c:v>
                </c:pt>
                <c:pt idx="16" formatCode="#,##0">
                  <c:v>40832.86724340613</c:v>
                </c:pt>
                <c:pt idx="17" formatCode="#,##0">
                  <c:v>47515.988420177775</c:v>
                </c:pt>
                <c:pt idx="18" formatCode="#,##0">
                  <c:v>55286.064128649712</c:v>
                </c:pt>
                <c:pt idx="19" formatCode="#,##0">
                  <c:v>64303.413764947443</c:v>
                </c:pt>
                <c:pt idx="20" formatCode="#,##0">
                  <c:v>74749.833028062945</c:v>
                </c:pt>
                <c:pt idx="21" formatCode="#,##0">
                  <c:v>86831.216472032014</c:v>
                </c:pt>
                <c:pt idx="22" formatCode="#,##0">
                  <c:v>100780.46418327524</c:v>
                </c:pt>
                <c:pt idx="23" formatCode="#,##0">
                  <c:v>116857.6593936102</c:v>
                </c:pt>
                <c:pt idx="24" formatCode="#,##0">
                  <c:v>135355.54098784458</c:v>
                </c:pt>
                <c:pt idx="25" formatCode="#,##0">
                  <c:v>156599.34946557647</c:v>
                </c:pt>
                <c:pt idx="26" formatCode="#,##0">
                  <c:v>187903.68665519438</c:v>
                </c:pt>
                <c:pt idx="27" formatCode="#,##0">
                  <c:v>223529.86160436843</c:v>
                </c:pt>
                <c:pt idx="28" formatCode="#,##0">
                  <c:v>264008.50632852584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D8-436C-8015-E0926D9ED74A}"/>
            </c:ext>
          </c:extLst>
        </c:ser>
        <c:ser>
          <c:idx val="1"/>
          <c:order val="1"/>
          <c:tx>
            <c:v>constant rate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'constant rates'!$O$5:$O$33</c:f>
              <c:numCache>
                <c:formatCode>#,##0.00</c:formatCode>
                <c:ptCount val="29"/>
                <c:pt idx="0" formatCode="#,##0">
                  <c:v>0</c:v>
                </c:pt>
                <c:pt idx="1">
                  <c:v>41.605839416035451</c:v>
                </c:pt>
                <c:pt idx="2">
                  <c:v>136.65948216497782</c:v>
                </c:pt>
                <c:pt idx="3">
                  <c:v>299.44960913257091</c:v>
                </c:pt>
                <c:pt idx="4">
                  <c:v>546.72950435728126</c:v>
                </c:pt>
                <c:pt idx="5">
                  <c:v>898.27614635013742</c:v>
                </c:pt>
                <c:pt idx="6">
                  <c:v>1377.063540162053</c:v>
                </c:pt>
                <c:pt idx="7">
                  <c:v>2010.2978736137738</c:v>
                </c:pt>
                <c:pt idx="8" formatCode="#,##0">
                  <c:v>2829.7979623338615</c:v>
                </c:pt>
                <c:pt idx="9" formatCode="#,##0">
                  <c:v>3872.6827124690171</c:v>
                </c:pt>
                <c:pt idx="10" formatCode="#,##0">
                  <c:v>5181.6493249057094</c:v>
                </c:pt>
                <c:pt idx="11" formatCode="#,##0">
                  <c:v>6806.7260290810664</c:v>
                </c:pt>
                <c:pt idx="12" formatCode="#,##0">
                  <c:v>8805.2293468325515</c:v>
                </c:pt>
                <c:pt idx="13" formatCode="#,##0">
                  <c:v>11244.04365141748</c:v>
                </c:pt>
                <c:pt idx="14" formatCode="#,##0">
                  <c:v>14199.520363796561</c:v>
                </c:pt>
                <c:pt idx="15" formatCode="#,##0">
                  <c:v>17759.436890404962</c:v>
                </c:pt>
                <c:pt idx="16" formatCode="#,##0">
                  <c:v>22024.541052555433</c:v>
                </c:pt>
                <c:pt idx="17" formatCode="#,##0">
                  <c:v>27108.954503104673</c:v>
                </c:pt>
                <c:pt idx="18" formatCode="#,##0">
                  <c:v>33144.432328625466</c:v>
                </c:pt>
                <c:pt idx="19" formatCode="#,##0">
                  <c:v>40279.743261921103</c:v>
                </c:pt>
                <c:pt idx="20" formatCode="#,##0">
                  <c:v>48684.150532279396</c:v>
                </c:pt>
                <c:pt idx="21" formatCode="#,##0">
                  <c:v>58549.950964106829</c:v>
                </c:pt>
                <c:pt idx="22" formatCode="#,##0">
                  <c:v>70095.291107176454</c:v>
                </c:pt>
                <c:pt idx="23" formatCode="#,##0">
                  <c:v>83564.246606042958</c:v>
                </c:pt>
                <c:pt idx="24" formatCode="#,##0">
                  <c:v>99232.188113334123</c:v>
                </c:pt>
                <c:pt idx="25" formatCode="#,##0">
                  <c:v>117405.51159673266</c:v>
                </c:pt>
                <c:pt idx="26" formatCode="#,##0">
                  <c:v>138432.42341299367</c:v>
                </c:pt>
                <c:pt idx="27" formatCode="#,##0">
                  <c:v>162699.21335744031</c:v>
                </c:pt>
                <c:pt idx="28" formatCode="#,##0">
                  <c:v>190638.29552259436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8-436C-8015-E0926D9ED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42136"/>
        <c:axId val="607343776"/>
      </c:lineChart>
      <c:catAx>
        <c:axId val="6073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3776"/>
        <c:crosses val="autoZero"/>
        <c:auto val="1"/>
        <c:lblAlgn val="ctr"/>
        <c:lblOffset val="100"/>
        <c:noMultiLvlLbl val="0"/>
      </c:catAx>
      <c:valAx>
        <c:axId val="6073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paid IRMAA to convert case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Roth surplus paid IRMAA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'paid IRMAA to convert'!$B$5:$B$33</c:f>
              <c:numCache>
                <c:formatCode>General</c:formatCode>
                <c:ptCount val="29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93</c:v>
                </c:pt>
                <c:pt idx="22">
                  <c:v>94</c:v>
                </c:pt>
                <c:pt idx="23">
                  <c:v>95</c:v>
                </c:pt>
                <c:pt idx="24">
                  <c:v>96</c:v>
                </c:pt>
                <c:pt idx="25">
                  <c:v>97</c:v>
                </c:pt>
                <c:pt idx="26">
                  <c:v>98</c:v>
                </c:pt>
                <c:pt idx="27">
                  <c:v>99</c:v>
                </c:pt>
                <c:pt idx="28">
                  <c:v>100</c:v>
                </c:pt>
              </c:numCache>
            </c:numRef>
          </c:cat>
          <c:val>
            <c:numRef>
              <c:f>'paid IRMAA to convert'!$O$5:$O$33</c:f>
              <c:numCache>
                <c:formatCode>#,##0.00</c:formatCode>
                <c:ptCount val="29"/>
                <c:pt idx="0" formatCode="#,##0">
                  <c:v>-3543.1000000000058</c:v>
                </c:pt>
                <c:pt idx="1">
                  <c:v>-3855.804160583968</c:v>
                </c:pt>
                <c:pt idx="2">
                  <c:v>-4150.4915178350348</c:v>
                </c:pt>
                <c:pt idx="3">
                  <c:v>-4416.4164908674429</c:v>
                </c:pt>
                <c:pt idx="4">
                  <c:v>-4640.7232056427456</c:v>
                </c:pt>
                <c:pt idx="5">
                  <c:v>-4807.9218346498819</c:v>
                </c:pt>
                <c:pt idx="6">
                  <c:v>-4899.7542389379523</c:v>
                </c:pt>
                <c:pt idx="7">
                  <c:v>-4894.2016833962407</c:v>
                </c:pt>
                <c:pt idx="8" formatCode="#,##0">
                  <c:v>-4765.151550377137</c:v>
                </c:pt>
                <c:pt idx="9" formatCode="#,##0">
                  <c:v>-4481.7617515130842</c:v>
                </c:pt>
                <c:pt idx="10" formatCode="#,##0">
                  <c:v>-4008.2395854745992</c:v>
                </c:pt>
                <c:pt idx="11" formatCode="#,##0">
                  <c:v>-3302.1517723372672</c:v>
                </c:pt>
                <c:pt idx="12" formatCode="#,##0">
                  <c:v>-2314.5362347276241</c:v>
                </c:pt>
                <c:pt idx="13" formatCode="#,##0">
                  <c:v>-987.69848829868715</c:v>
                </c:pt>
                <c:pt idx="14" formatCode="#,##0">
                  <c:v>744.60401010874193</c:v>
                </c:pt>
                <c:pt idx="15" formatCode="#,##0">
                  <c:v>2959.0289013483562</c:v>
                </c:pt>
                <c:pt idx="16" formatCode="#,##0">
                  <c:v>5744.0922645931714</c:v>
                </c:pt>
                <c:pt idx="17" formatCode="#,##0">
                  <c:v>9200.4608363461448</c:v>
                </c:pt>
                <c:pt idx="18" formatCode="#,##0">
                  <c:v>13445.089295191108</c:v>
                </c:pt>
                <c:pt idx="19" formatCode="#,##0">
                  <c:v>18610.465925143333</c:v>
                </c:pt>
                <c:pt idx="20" formatCode="#,##0">
                  <c:v>24847.945461823838</c:v>
                </c:pt>
                <c:pt idx="21" formatCode="#,##0">
                  <c:v>32330.125386605738</c:v>
                </c:pt>
                <c:pt idx="22" formatCode="#,##0">
                  <c:v>41253.482971925172</c:v>
                </c:pt>
                <c:pt idx="23" formatCode="#,##0">
                  <c:v>51838.257657266571</c:v>
                </c:pt>
                <c:pt idx="24" formatCode="#,##0">
                  <c:v>64333.600269680028</c:v>
                </c:pt>
                <c:pt idx="25" formatCode="#,##0">
                  <c:v>79017.06496871321</c:v>
                </c:pt>
                <c:pt idx="26" formatCode="#,##0">
                  <c:v>96205.132122172276</c:v>
                </c:pt>
                <c:pt idx="27" formatCode="#,##0">
                  <c:v>116249.19293753675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CA-46A9-9FCB-E5965C6FCB99}"/>
            </c:ext>
          </c:extLst>
        </c:ser>
        <c:ser>
          <c:idx val="1"/>
          <c:order val="1"/>
          <c:tx>
            <c:v>Original constant rate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'constant rates'!$O$5:$O$33</c:f>
              <c:numCache>
                <c:formatCode>#,##0.00</c:formatCode>
                <c:ptCount val="29"/>
                <c:pt idx="0" formatCode="#,##0">
                  <c:v>0</c:v>
                </c:pt>
                <c:pt idx="1">
                  <c:v>41.605839416035451</c:v>
                </c:pt>
                <c:pt idx="2">
                  <c:v>136.65948216497782</c:v>
                </c:pt>
                <c:pt idx="3">
                  <c:v>299.44960913257091</c:v>
                </c:pt>
                <c:pt idx="4">
                  <c:v>546.72950435728126</c:v>
                </c:pt>
                <c:pt idx="5">
                  <c:v>898.27614635013742</c:v>
                </c:pt>
                <c:pt idx="6">
                  <c:v>1377.063540162053</c:v>
                </c:pt>
                <c:pt idx="7">
                  <c:v>2010.2978736137738</c:v>
                </c:pt>
                <c:pt idx="8" formatCode="#,##0">
                  <c:v>2829.7979623338615</c:v>
                </c:pt>
                <c:pt idx="9" formatCode="#,##0">
                  <c:v>3872.6827124690171</c:v>
                </c:pt>
                <c:pt idx="10" formatCode="#,##0">
                  <c:v>5181.6493249057094</c:v>
                </c:pt>
                <c:pt idx="11" formatCode="#,##0">
                  <c:v>6806.7260290810664</c:v>
                </c:pt>
                <c:pt idx="12" formatCode="#,##0">
                  <c:v>8805.2293468325515</c:v>
                </c:pt>
                <c:pt idx="13" formatCode="#,##0">
                  <c:v>11244.04365141748</c:v>
                </c:pt>
                <c:pt idx="14" formatCode="#,##0">
                  <c:v>14199.520363796561</c:v>
                </c:pt>
                <c:pt idx="15" formatCode="#,##0">
                  <c:v>17759.436890404962</c:v>
                </c:pt>
                <c:pt idx="16" formatCode="#,##0">
                  <c:v>22024.541052555433</c:v>
                </c:pt>
                <c:pt idx="17" formatCode="#,##0">
                  <c:v>27108.954503104673</c:v>
                </c:pt>
                <c:pt idx="18" formatCode="#,##0">
                  <c:v>33144.432328625466</c:v>
                </c:pt>
                <c:pt idx="19" formatCode="#,##0">
                  <c:v>40279.743261921103</c:v>
                </c:pt>
                <c:pt idx="20" formatCode="#,##0">
                  <c:v>48684.150532279396</c:v>
                </c:pt>
                <c:pt idx="21" formatCode="#,##0">
                  <c:v>58549.950964106829</c:v>
                </c:pt>
                <c:pt idx="22" formatCode="#,##0">
                  <c:v>70095.291107176454</c:v>
                </c:pt>
                <c:pt idx="23" formatCode="#,##0">
                  <c:v>83564.246606042958</c:v>
                </c:pt>
                <c:pt idx="24" formatCode="#,##0">
                  <c:v>99232.188113334123</c:v>
                </c:pt>
                <c:pt idx="25" formatCode="#,##0">
                  <c:v>117405.51159673266</c:v>
                </c:pt>
                <c:pt idx="26" formatCode="#,##0">
                  <c:v>138432.42341299367</c:v>
                </c:pt>
                <c:pt idx="27" formatCode="#,##0">
                  <c:v>162699.21335744031</c:v>
                </c:pt>
                <c:pt idx="28" formatCode="#,##0">
                  <c:v>190638.29552259436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CA-46A9-9FCB-E5965C6FC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42136"/>
        <c:axId val="607343776"/>
      </c:lineChart>
      <c:catAx>
        <c:axId val="6073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3776"/>
        <c:crosses val="autoZero"/>
        <c:auto val="1"/>
        <c:lblAlgn val="ctr"/>
        <c:lblOffset val="100"/>
        <c:noMultiLvlLbl val="0"/>
      </c:catAx>
      <c:valAx>
        <c:axId val="6073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tax paid outside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Roth surplus tax paid outside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'pay tax outside'!$B$5:$B$33</c:f>
              <c:numCache>
                <c:formatCode>General</c:formatCode>
                <c:ptCount val="29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93</c:v>
                </c:pt>
                <c:pt idx="22">
                  <c:v>94</c:v>
                </c:pt>
                <c:pt idx="23">
                  <c:v>95</c:v>
                </c:pt>
                <c:pt idx="24">
                  <c:v>96</c:v>
                </c:pt>
                <c:pt idx="25">
                  <c:v>97</c:v>
                </c:pt>
                <c:pt idx="26">
                  <c:v>98</c:v>
                </c:pt>
                <c:pt idx="27">
                  <c:v>99</c:v>
                </c:pt>
                <c:pt idx="28">
                  <c:v>100</c:v>
                </c:pt>
              </c:numCache>
            </c:numRef>
          </c:cat>
          <c:val>
            <c:numRef>
              <c:f>'pay tax outside'!$P$5:$P$33</c:f>
              <c:numCache>
                <c:formatCode>#,##0</c:formatCode>
                <c:ptCount val="29"/>
                <c:pt idx="0">
                  <c:v>72</c:v>
                </c:pt>
                <c:pt idx="1">
                  <c:v>199.78983941605111</c:v>
                </c:pt>
                <c:pt idx="2">
                  <c:v>397.30733016497834</c:v>
                </c:pt>
                <c:pt idx="3">
                  <c:v>681.2122983885929</c:v>
                </c:pt>
                <c:pt idx="4">
                  <c:v>1070.9383744711449</c:v>
                </c:pt>
                <c:pt idx="5">
                  <c:v>1589.2899968650745</c:v>
                </c:pt>
                <c:pt idx="6">
                  <c:v>2262.6581261769388</c:v>
                </c:pt>
                <c:pt idx="7">
                  <c:v>3122.1027656721126</c:v>
                </c:pt>
                <c:pt idx="8">
                  <c:v>4203.7863232418822</c:v>
                </c:pt>
                <c:pt idx="9">
                  <c:v>5549.7201781371259</c:v>
                </c:pt>
                <c:pt idx="10">
                  <c:v>7208.1088818708522</c:v>
                </c:pt>
                <c:pt idx="11">
                  <c:v>9235.1765659117664</c:v>
                </c:pt>
                <c:pt idx="12">
                  <c:v>11695.206428859776</c:v>
                </c:pt>
                <c:pt idx="13">
                  <c:v>14662.912037837654</c:v>
                </c:pt>
                <c:pt idx="14">
                  <c:v>18223.438863879433</c:v>
                </c:pt>
                <c:pt idx="15">
                  <c:v>22474.437353193804</c:v>
                </c:pt>
                <c:pt idx="16">
                  <c:v>27527.734615252542</c:v>
                </c:pt>
                <c:pt idx="17">
                  <c:v>33509.879701902842</c:v>
                </c:pt>
                <c:pt idx="18">
                  <c:v>40566.561318278604</c:v>
                </c:pt>
                <c:pt idx="19">
                  <c:v>48862.164214799152</c:v>
                </c:pt>
                <c:pt idx="20">
                  <c:v>58583.446313938068</c:v>
                </c:pt>
                <c:pt idx="21">
                  <c:v>69942.296432573028</c:v>
                </c:pt>
                <c:pt idx="22">
                  <c:v>83178.793881669146</c:v>
                </c:pt>
                <c:pt idx="23">
                  <c:v>98561.558924805227</c:v>
                </c:pt>
                <c:pt idx="24">
                  <c:v>116393.42047967439</c:v>
                </c:pt>
                <c:pt idx="25">
                  <c:v>137011.48233053187</c:v>
                </c:pt>
                <c:pt idx="26">
                  <c:v>160798.28201868769</c:v>
                </c:pt>
                <c:pt idx="27">
                  <c:v>188178.47982967453</c:v>
                </c:pt>
                <c:pt idx="28">
                  <c:v>219627.36238260218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1B-44B0-BEDE-719B1EA50E4A}"/>
            </c:ext>
          </c:extLst>
        </c:ser>
        <c:ser>
          <c:idx val="1"/>
          <c:order val="1"/>
          <c:tx>
            <c:v>Tax paid from conversion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'constant rates'!$O$5:$O$33</c:f>
              <c:numCache>
                <c:formatCode>#,##0.00</c:formatCode>
                <c:ptCount val="29"/>
                <c:pt idx="0" formatCode="#,##0">
                  <c:v>0</c:v>
                </c:pt>
                <c:pt idx="1">
                  <c:v>41.605839416035451</c:v>
                </c:pt>
                <c:pt idx="2">
                  <c:v>136.65948216497782</c:v>
                </c:pt>
                <c:pt idx="3">
                  <c:v>299.44960913257091</c:v>
                </c:pt>
                <c:pt idx="4">
                  <c:v>546.72950435728126</c:v>
                </c:pt>
                <c:pt idx="5">
                  <c:v>898.27614635013742</c:v>
                </c:pt>
                <c:pt idx="6">
                  <c:v>1377.063540162053</c:v>
                </c:pt>
                <c:pt idx="7">
                  <c:v>2010.2978736137738</c:v>
                </c:pt>
                <c:pt idx="8" formatCode="#,##0">
                  <c:v>2829.7979623338615</c:v>
                </c:pt>
                <c:pt idx="9" formatCode="#,##0">
                  <c:v>3872.6827124690171</c:v>
                </c:pt>
                <c:pt idx="10" formatCode="#,##0">
                  <c:v>5181.6493249057094</c:v>
                </c:pt>
                <c:pt idx="11" formatCode="#,##0">
                  <c:v>6806.7260290810664</c:v>
                </c:pt>
                <c:pt idx="12" formatCode="#,##0">
                  <c:v>8805.2293468325515</c:v>
                </c:pt>
                <c:pt idx="13" formatCode="#,##0">
                  <c:v>11244.04365141748</c:v>
                </c:pt>
                <c:pt idx="14" formatCode="#,##0">
                  <c:v>14199.520363796561</c:v>
                </c:pt>
                <c:pt idx="15" formatCode="#,##0">
                  <c:v>17759.436890404962</c:v>
                </c:pt>
                <c:pt idx="16" formatCode="#,##0">
                  <c:v>22024.541052555433</c:v>
                </c:pt>
                <c:pt idx="17" formatCode="#,##0">
                  <c:v>27108.954503104673</c:v>
                </c:pt>
                <c:pt idx="18" formatCode="#,##0">
                  <c:v>33144.432328625466</c:v>
                </c:pt>
                <c:pt idx="19" formatCode="#,##0">
                  <c:v>40279.743261921103</c:v>
                </c:pt>
                <c:pt idx="20" formatCode="#,##0">
                  <c:v>48684.150532279396</c:v>
                </c:pt>
                <c:pt idx="21" formatCode="#,##0">
                  <c:v>58549.950964106829</c:v>
                </c:pt>
                <c:pt idx="22" formatCode="#,##0">
                  <c:v>70095.291107176454</c:v>
                </c:pt>
                <c:pt idx="23" formatCode="#,##0">
                  <c:v>83564.246606042958</c:v>
                </c:pt>
                <c:pt idx="24" formatCode="#,##0">
                  <c:v>99232.188113334123</c:v>
                </c:pt>
                <c:pt idx="25" formatCode="#,##0">
                  <c:v>117405.51159673266</c:v>
                </c:pt>
                <c:pt idx="26" formatCode="#,##0">
                  <c:v>138432.42341299367</c:v>
                </c:pt>
                <c:pt idx="27" formatCode="#,##0">
                  <c:v>162699.21335744031</c:v>
                </c:pt>
                <c:pt idx="28" formatCode="#,##0">
                  <c:v>190638.29552259436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1B-44B0-BEDE-719B1EA50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42136"/>
        <c:axId val="607343776"/>
      </c:lineChart>
      <c:catAx>
        <c:axId val="6073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3776"/>
        <c:crosses val="autoZero"/>
        <c:auto val="1"/>
        <c:lblAlgn val="ctr"/>
        <c:lblOffset val="100"/>
        <c:noMultiLvlLbl val="0"/>
      </c:catAx>
      <c:valAx>
        <c:axId val="607343776"/>
        <c:scaling>
          <c:orientation val="minMax"/>
          <c:max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less tax case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Roth surplus with minimal tax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'constant, lower hit to taxable'!$B$5:$B$33</c:f>
              <c:numCache>
                <c:formatCode>General</c:formatCode>
                <c:ptCount val="29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93</c:v>
                </c:pt>
                <c:pt idx="22">
                  <c:v>94</c:v>
                </c:pt>
                <c:pt idx="23">
                  <c:v>95</c:v>
                </c:pt>
                <c:pt idx="24">
                  <c:v>96</c:v>
                </c:pt>
                <c:pt idx="25">
                  <c:v>97</c:v>
                </c:pt>
                <c:pt idx="26">
                  <c:v>98</c:v>
                </c:pt>
                <c:pt idx="27">
                  <c:v>99</c:v>
                </c:pt>
                <c:pt idx="28">
                  <c:v>100</c:v>
                </c:pt>
              </c:numCache>
            </c:numRef>
          </c:cat>
          <c:val>
            <c:numRef>
              <c:f>'constant, lower hit to taxable'!$O$5:$O$33</c:f>
              <c:numCache>
                <c:formatCode>#,##0.00</c:formatCode>
                <c:ptCount val="29"/>
                <c:pt idx="0" formatCode="#,##0">
                  <c:v>0</c:v>
                </c:pt>
                <c:pt idx="1">
                  <c:v>8.3211678831867175</c:v>
                </c:pt>
                <c:pt idx="2">
                  <c:v>27.431750447576633</c:v>
                </c:pt>
                <c:pt idx="3">
                  <c:v>60.32744443770207</c:v>
                </c:pt>
                <c:pt idx="4">
                  <c:v>110.54454223783978</c:v>
                </c:pt>
                <c:pt idx="5">
                  <c:v>182.2822896594007</c:v>
                </c:pt>
                <c:pt idx="6">
                  <c:v>280.45045603078324</c:v>
                </c:pt>
                <c:pt idx="7">
                  <c:v>410.89093677338678</c:v>
                </c:pt>
                <c:pt idx="8" formatCode="#,##0">
                  <c:v>580.47231153296889</c:v>
                </c:pt>
                <c:pt idx="9" formatCode="#,##0">
                  <c:v>797.24851041904185</c:v>
                </c:pt>
                <c:pt idx="10" formatCode="#,##0">
                  <c:v>1070.5393323050521</c:v>
                </c:pt>
                <c:pt idx="11" formatCode="#,##0">
                  <c:v>1411.3089498502959</c:v>
                </c:pt>
                <c:pt idx="12" formatCode="#,##0">
                  <c:v>1832.1922390417021</c:v>
                </c:pt>
                <c:pt idx="13" formatCode="#,##0">
                  <c:v>2347.9888482496026</c:v>
                </c:pt>
                <c:pt idx="14" formatCode="#,##0">
                  <c:v>2975.6903669315507</c:v>
                </c:pt>
                <c:pt idx="15" formatCode="#,##0">
                  <c:v>3734.9237916609854</c:v>
                </c:pt>
                <c:pt idx="16" formatCode="#,##0">
                  <c:v>4648.3218047453556</c:v>
                </c:pt>
                <c:pt idx="17" formatCode="#,##0">
                  <c:v>5741.6745120220585</c:v>
                </c:pt>
                <c:pt idx="18" formatCode="#,##0">
                  <c:v>7044.8602782395319</c:v>
                </c:pt>
                <c:pt idx="19" formatCode="#,##0">
                  <c:v>8591.8185623013414</c:v>
                </c:pt>
                <c:pt idx="20" formatCode="#,##0">
                  <c:v>10421.350781463669</c:v>
                </c:pt>
                <c:pt idx="21" formatCode="#,##0">
                  <c:v>12577.751334582339</c:v>
                </c:pt>
                <c:pt idx="22" formatCode="#,##0">
                  <c:v>15111.512076260988</c:v>
                </c:pt>
                <c:pt idx="23" formatCode="#,##0">
                  <c:v>18079.499898609589</c:v>
                </c:pt>
                <c:pt idx="24" formatCode="#,##0">
                  <c:v>21546.207497930271</c:v>
                </c:pt>
                <c:pt idx="25" formatCode="#,##0">
                  <c:v>25583.907123982557</c:v>
                </c:pt>
                <c:pt idx="26" formatCode="#,##0">
                  <c:v>30275.034781116759</c:v>
                </c:pt>
                <c:pt idx="27" formatCode="#,##0">
                  <c:v>35711.719945753692</c:v>
                </c:pt>
                <c:pt idx="28" formatCode="#,##0">
                  <c:v>41997.686586445896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8A-4E0F-91B5-AC6E1300262B}"/>
            </c:ext>
          </c:extLst>
        </c:ser>
        <c:ser>
          <c:idx val="1"/>
          <c:order val="1"/>
          <c:tx>
            <c:v>original constant rate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'constant rates'!$O$5:$O$33</c:f>
              <c:numCache>
                <c:formatCode>#,##0.00</c:formatCode>
                <c:ptCount val="29"/>
                <c:pt idx="0" formatCode="#,##0">
                  <c:v>0</c:v>
                </c:pt>
                <c:pt idx="1">
                  <c:v>41.605839416035451</c:v>
                </c:pt>
                <c:pt idx="2">
                  <c:v>136.65948216497782</c:v>
                </c:pt>
                <c:pt idx="3">
                  <c:v>299.44960913257091</c:v>
                </c:pt>
                <c:pt idx="4">
                  <c:v>546.72950435728126</c:v>
                </c:pt>
                <c:pt idx="5">
                  <c:v>898.27614635013742</c:v>
                </c:pt>
                <c:pt idx="6">
                  <c:v>1377.063540162053</c:v>
                </c:pt>
                <c:pt idx="7">
                  <c:v>2010.2978736137738</c:v>
                </c:pt>
                <c:pt idx="8" formatCode="#,##0">
                  <c:v>2829.7979623338615</c:v>
                </c:pt>
                <c:pt idx="9" formatCode="#,##0">
                  <c:v>3872.6827124690171</c:v>
                </c:pt>
                <c:pt idx="10" formatCode="#,##0">
                  <c:v>5181.6493249057094</c:v>
                </c:pt>
                <c:pt idx="11" formatCode="#,##0">
                  <c:v>6806.7260290810664</c:v>
                </c:pt>
                <c:pt idx="12" formatCode="#,##0">
                  <c:v>8805.2293468325515</c:v>
                </c:pt>
                <c:pt idx="13" formatCode="#,##0">
                  <c:v>11244.04365141748</c:v>
                </c:pt>
                <c:pt idx="14" formatCode="#,##0">
                  <c:v>14199.520363796561</c:v>
                </c:pt>
                <c:pt idx="15" formatCode="#,##0">
                  <c:v>17759.436890404962</c:v>
                </c:pt>
                <c:pt idx="16" formatCode="#,##0">
                  <c:v>22024.541052555433</c:v>
                </c:pt>
                <c:pt idx="17" formatCode="#,##0">
                  <c:v>27108.954503104673</c:v>
                </c:pt>
                <c:pt idx="18" formatCode="#,##0">
                  <c:v>33144.432328625466</c:v>
                </c:pt>
                <c:pt idx="19" formatCode="#,##0">
                  <c:v>40279.743261921103</c:v>
                </c:pt>
                <c:pt idx="20" formatCode="#,##0">
                  <c:v>48684.150532279396</c:v>
                </c:pt>
                <c:pt idx="21" formatCode="#,##0">
                  <c:v>58549.950964106829</c:v>
                </c:pt>
                <c:pt idx="22" formatCode="#,##0">
                  <c:v>70095.291107176454</c:v>
                </c:pt>
                <c:pt idx="23" formatCode="#,##0">
                  <c:v>83564.246606042958</c:v>
                </c:pt>
                <c:pt idx="24" formatCode="#,##0">
                  <c:v>99232.188113334123</c:v>
                </c:pt>
                <c:pt idx="25" formatCode="#,##0">
                  <c:v>117405.51159673266</c:v>
                </c:pt>
                <c:pt idx="26" formatCode="#,##0">
                  <c:v>138432.42341299367</c:v>
                </c:pt>
                <c:pt idx="27" formatCode="#,##0">
                  <c:v>162699.21335744031</c:v>
                </c:pt>
                <c:pt idx="28" formatCode="#,##0">
                  <c:v>190638.29552259436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8A-4E0F-91B5-AC6E13002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42136"/>
        <c:axId val="607343776"/>
      </c:lineChart>
      <c:catAx>
        <c:axId val="6073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3776"/>
        <c:crosses val="autoZero"/>
        <c:auto val="1"/>
        <c:lblAlgn val="ctr"/>
        <c:lblOffset val="100"/>
        <c:noMultiLvlLbl val="0"/>
      </c:catAx>
      <c:valAx>
        <c:axId val="6073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4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372110</xdr:colOff>
      <xdr:row>3</xdr:row>
      <xdr:rowOff>80010</xdr:rowOff>
    </xdr:from>
    <xdr:to>
      <xdr:col>35</xdr:col>
      <xdr:colOff>30480</xdr:colOff>
      <xdr:row>25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B22CEC-1286-4DD5-95F4-A42816170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375920</xdr:colOff>
      <xdr:row>4</xdr:row>
      <xdr:rowOff>60960</xdr:rowOff>
    </xdr:from>
    <xdr:to>
      <xdr:col>30</xdr:col>
      <xdr:colOff>614680</xdr:colOff>
      <xdr:row>32</xdr:row>
      <xdr:rowOff>162560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531A0F-08B2-4940-9007-37926F268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398780</xdr:colOff>
      <xdr:row>34</xdr:row>
      <xdr:rowOff>55880</xdr:rowOff>
    </xdr:from>
    <xdr:to>
      <xdr:col>30</xdr:col>
      <xdr:colOff>548640</xdr:colOff>
      <xdr:row>53</xdr:row>
      <xdr:rowOff>147320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889BDF-8DB5-4D5D-A970-B2052C878E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177800</xdr:colOff>
      <xdr:row>4</xdr:row>
      <xdr:rowOff>35560</xdr:rowOff>
    </xdr:from>
    <xdr:to>
      <xdr:col>30</xdr:col>
      <xdr:colOff>416560</xdr:colOff>
      <xdr:row>32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921B38-8C28-429B-A165-865D23025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375920</xdr:colOff>
      <xdr:row>4</xdr:row>
      <xdr:rowOff>60960</xdr:rowOff>
    </xdr:from>
    <xdr:to>
      <xdr:col>30</xdr:col>
      <xdr:colOff>614680</xdr:colOff>
      <xdr:row>32</xdr:row>
      <xdr:rowOff>162560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0E87B9-D1C0-41BF-9394-9C4B728F2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375920</xdr:colOff>
      <xdr:row>4</xdr:row>
      <xdr:rowOff>60960</xdr:rowOff>
    </xdr:from>
    <xdr:to>
      <xdr:col>31</xdr:col>
      <xdr:colOff>614680</xdr:colOff>
      <xdr:row>32</xdr:row>
      <xdr:rowOff>162560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B18D10-CCA6-40D3-BCF5-B8F673AE4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375920</xdr:colOff>
      <xdr:row>4</xdr:row>
      <xdr:rowOff>60960</xdr:rowOff>
    </xdr:from>
    <xdr:to>
      <xdr:col>30</xdr:col>
      <xdr:colOff>614680</xdr:colOff>
      <xdr:row>32</xdr:row>
      <xdr:rowOff>162560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06DB38-A673-4211-828C-3A8CCA1AA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375920</xdr:colOff>
      <xdr:row>4</xdr:row>
      <xdr:rowOff>60960</xdr:rowOff>
    </xdr:from>
    <xdr:to>
      <xdr:col>31</xdr:col>
      <xdr:colOff>614680</xdr:colOff>
      <xdr:row>32</xdr:row>
      <xdr:rowOff>162560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5153B0-6744-4B16-8256-71E05156B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375920</xdr:colOff>
      <xdr:row>4</xdr:row>
      <xdr:rowOff>60960</xdr:rowOff>
    </xdr:from>
    <xdr:to>
      <xdr:col>30</xdr:col>
      <xdr:colOff>614680</xdr:colOff>
      <xdr:row>32</xdr:row>
      <xdr:rowOff>162560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72B792-972D-462B-8A1D-67E9BC0E6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91440</xdr:colOff>
      <xdr:row>4</xdr:row>
      <xdr:rowOff>10160</xdr:rowOff>
    </xdr:from>
    <xdr:to>
      <xdr:col>31</xdr:col>
      <xdr:colOff>431800</xdr:colOff>
      <xdr:row>32</xdr:row>
      <xdr:rowOff>111760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701FE2-0CD3-4BFD-BD78-4816E6A8C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A31C-2C7C-4D81-A09C-D4B2EB15193D}">
  <dimension ref="A1:D9"/>
  <sheetViews>
    <sheetView workbookViewId="0">
      <selection activeCell="D2" sqref="D2"/>
    </sheetView>
  </sheetViews>
  <sheetFormatPr defaultRowHeight="14.4" x14ac:dyDescent="0.55000000000000004"/>
  <sheetData>
    <row r="1" spans="1:4" x14ac:dyDescent="0.55000000000000004">
      <c r="A1" t="s">
        <v>49</v>
      </c>
      <c r="B1" t="s">
        <v>50</v>
      </c>
    </row>
    <row r="2" spans="1:4" x14ac:dyDescent="0.55000000000000004">
      <c r="A2" t="s">
        <v>74</v>
      </c>
      <c r="B2" t="s">
        <v>75</v>
      </c>
      <c r="D2" s="44" t="s">
        <v>76</v>
      </c>
    </row>
    <row r="3" spans="1:4" ht="29.4" customHeight="1" x14ac:dyDescent="0.55000000000000004">
      <c r="A3" t="s">
        <v>77</v>
      </c>
    </row>
    <row r="4" spans="1:4" x14ac:dyDescent="0.55000000000000004">
      <c r="A4" t="s">
        <v>51</v>
      </c>
    </row>
    <row r="5" spans="1:4" x14ac:dyDescent="0.55000000000000004">
      <c r="A5" t="s">
        <v>53</v>
      </c>
    </row>
    <row r="6" spans="1:4" x14ac:dyDescent="0.55000000000000004">
      <c r="A6" t="s">
        <v>52</v>
      </c>
    </row>
    <row r="7" spans="1:4" ht="30" customHeight="1" x14ac:dyDescent="0.55000000000000004">
      <c r="A7" t="s">
        <v>54</v>
      </c>
    </row>
    <row r="9" spans="1:4" x14ac:dyDescent="0.55000000000000004">
      <c r="A9" t="s">
        <v>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DA76C-2A70-4C0C-838D-12CD9AD46FCA}">
  <dimension ref="A1:AF66"/>
  <sheetViews>
    <sheetView zoomScale="75" zoomScaleNormal="75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D34" sqref="D34:Q48"/>
    </sheetView>
  </sheetViews>
  <sheetFormatPr defaultRowHeight="14.4" x14ac:dyDescent="0.55000000000000004"/>
  <cols>
    <col min="1" max="1" width="6" customWidth="1"/>
    <col min="2" max="2" width="4.05078125" customWidth="1"/>
    <col min="3" max="3" width="6.3671875" customWidth="1"/>
    <col min="5" max="5" width="11.734375" customWidth="1"/>
    <col min="6" max="6" width="7.578125" customWidth="1"/>
    <col min="7" max="7" width="11.7890625" customWidth="1"/>
    <col min="8" max="8" width="10.41796875" customWidth="1"/>
    <col min="10" max="10" width="11.578125" customWidth="1"/>
    <col min="11" max="11" width="8.578125" customWidth="1"/>
    <col min="12" max="12" width="9.83984375" customWidth="1"/>
    <col min="13" max="13" width="11.578125" customWidth="1"/>
    <col min="14" max="14" width="11.68359375" customWidth="1"/>
    <col min="15" max="15" width="11.15625" customWidth="1"/>
    <col min="16" max="16" width="6.734375" customWidth="1"/>
    <col min="17" max="17" width="10.3671875" customWidth="1"/>
    <col min="18" max="19" width="8.41796875" hidden="1" customWidth="1"/>
    <col min="20" max="20" width="8" hidden="1" customWidth="1"/>
    <col min="21" max="21" width="8.05078125" hidden="1" customWidth="1"/>
    <col min="22" max="22" width="10.578125" customWidth="1"/>
    <col min="23" max="23" width="9.62890625" bestFit="1" customWidth="1"/>
    <col min="24" max="24" width="10.89453125" customWidth="1"/>
    <col min="25" max="25" width="10.5234375" customWidth="1"/>
    <col min="26" max="26" width="10.578125" customWidth="1"/>
    <col min="27" max="27" width="9.20703125" bestFit="1" customWidth="1"/>
    <col min="28" max="28" width="10.734375" customWidth="1"/>
    <col min="29" max="31" width="9.20703125" bestFit="1" customWidth="1"/>
    <col min="32" max="32" width="9.7890625" customWidth="1"/>
  </cols>
  <sheetData>
    <row r="1" spans="1:29" s="1" customFormat="1" ht="45" customHeight="1" x14ac:dyDescent="0.55000000000000004">
      <c r="E1" s="2" t="s">
        <v>0</v>
      </c>
      <c r="F1" s="3">
        <v>0.24</v>
      </c>
      <c r="G1" s="2" t="s">
        <v>1</v>
      </c>
      <c r="H1" s="3">
        <v>0.24</v>
      </c>
      <c r="I1" s="2" t="s">
        <v>2</v>
      </c>
      <c r="J1" s="3">
        <v>0.1</v>
      </c>
      <c r="K1" s="2" t="s">
        <v>3</v>
      </c>
      <c r="L1" s="3">
        <v>0.15</v>
      </c>
      <c r="M1" s="2" t="s">
        <v>4</v>
      </c>
      <c r="N1" s="4">
        <v>0.03</v>
      </c>
      <c r="O1" s="2" t="s">
        <v>5</v>
      </c>
      <c r="P1" s="4">
        <v>0.1</v>
      </c>
      <c r="R1" s="5">
        <f>G4-M4</f>
        <v>24000</v>
      </c>
      <c r="S1" s="6" t="s">
        <v>6</v>
      </c>
    </row>
    <row r="2" spans="1:29" s="1" customFormat="1" ht="59.4" customHeight="1" x14ac:dyDescent="0.95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20</v>
      </c>
      <c r="O2" s="6" t="s">
        <v>21</v>
      </c>
      <c r="P2" s="6" t="s">
        <v>22</v>
      </c>
      <c r="Q2" s="6" t="s">
        <v>23</v>
      </c>
      <c r="R2" s="6" t="s">
        <v>24</v>
      </c>
      <c r="S2" s="6" t="s">
        <v>25</v>
      </c>
      <c r="T2" s="6" t="s">
        <v>26</v>
      </c>
      <c r="U2" s="6" t="s">
        <v>27</v>
      </c>
      <c r="V2" s="6"/>
      <c r="W2" s="38" t="s">
        <v>69</v>
      </c>
      <c r="X2" s="39"/>
      <c r="Y2" s="39"/>
      <c r="Z2" s="40"/>
      <c r="AA2" s="40"/>
    </row>
    <row r="3" spans="1:29" s="1" customFormat="1" ht="30.6" customHeight="1" x14ac:dyDescent="0.55000000000000004">
      <c r="D3" s="7" t="s">
        <v>28</v>
      </c>
      <c r="F3" s="8" t="s">
        <v>29</v>
      </c>
      <c r="G3" s="8" t="s">
        <v>30</v>
      </c>
      <c r="H3" s="8" t="s">
        <v>31</v>
      </c>
      <c r="I3" s="8" t="s">
        <v>32</v>
      </c>
      <c r="J3" s="8" t="s">
        <v>33</v>
      </c>
      <c r="K3" s="8" t="s">
        <v>34</v>
      </c>
      <c r="L3" s="8" t="s">
        <v>35</v>
      </c>
      <c r="M3" s="8" t="s">
        <v>36</v>
      </c>
      <c r="N3" s="8" t="s">
        <v>37</v>
      </c>
      <c r="O3" s="8" t="s">
        <v>38</v>
      </c>
      <c r="P3" s="8"/>
      <c r="Q3" s="8" t="s">
        <v>39</v>
      </c>
      <c r="R3" s="8" t="s">
        <v>40</v>
      </c>
      <c r="S3" s="8" t="s">
        <v>41</v>
      </c>
      <c r="T3" s="8" t="s">
        <v>42</v>
      </c>
      <c r="U3" s="8" t="s">
        <v>43</v>
      </c>
    </row>
    <row r="4" spans="1:29" x14ac:dyDescent="0.55000000000000004">
      <c r="A4">
        <v>1</v>
      </c>
      <c r="B4">
        <v>71</v>
      </c>
      <c r="D4" s="9"/>
      <c r="E4" s="9"/>
      <c r="F4" s="9"/>
      <c r="G4" s="9">
        <v>100000</v>
      </c>
      <c r="H4" s="10"/>
      <c r="I4" s="11"/>
      <c r="J4" s="11"/>
      <c r="K4" s="12"/>
      <c r="L4" s="12"/>
      <c r="M4" s="13">
        <f>G4*(1-F1)</f>
        <v>76000</v>
      </c>
      <c r="N4" s="13"/>
      <c r="O4" s="13"/>
      <c r="P4" s="13">
        <v>1</v>
      </c>
      <c r="Q4" s="13"/>
      <c r="R4" s="13"/>
      <c r="S4" s="13"/>
      <c r="T4" s="13"/>
      <c r="U4" s="13"/>
      <c r="Z4" s="14"/>
      <c r="AA4" s="14"/>
      <c r="AB4" s="14"/>
    </row>
    <row r="5" spans="1:29" x14ac:dyDescent="0.55000000000000004">
      <c r="A5">
        <v>2</v>
      </c>
      <c r="B5">
        <v>72</v>
      </c>
      <c r="C5">
        <v>27.4</v>
      </c>
      <c r="D5" s="9">
        <v>100000</v>
      </c>
      <c r="E5" s="9">
        <f t="shared" ref="E5:E33" si="0">D5*(1+P$1)</f>
        <v>110000.00000000001</v>
      </c>
      <c r="F5" s="9">
        <f>G4/C5</f>
        <v>3649.6350364963505</v>
      </c>
      <c r="G5" s="9">
        <f t="shared" ref="G5:G33" si="1">E5-F5</f>
        <v>106350.36496350367</v>
      </c>
      <c r="H5" s="27">
        <f>-H$1*F5</f>
        <v>-875.91240875912411</v>
      </c>
      <c r="I5" s="11">
        <f t="shared" ref="I5:I33" si="2">F5+H5</f>
        <v>2773.7226277372265</v>
      </c>
      <c r="J5" s="11"/>
      <c r="K5" s="12"/>
      <c r="L5" s="11">
        <f>I5</f>
        <v>2773.7226277372265</v>
      </c>
      <c r="M5" s="13">
        <f>M4*(1+J$1)</f>
        <v>83600</v>
      </c>
      <c r="N5" s="13">
        <f>((1-H$1)*G5)+L5</f>
        <v>83600.000000000015</v>
      </c>
      <c r="O5" s="13">
        <f t="shared" ref="O5:O33" si="3">M5-N5</f>
        <v>0</v>
      </c>
      <c r="P5" s="16">
        <f t="shared" ref="P5:P33" si="4">P4*(1+N$1)</f>
        <v>1.03</v>
      </c>
      <c r="Z5" s="10"/>
    </row>
    <row r="6" spans="1:29" x14ac:dyDescent="0.55000000000000004">
      <c r="A6">
        <v>3</v>
      </c>
      <c r="B6">
        <v>73</v>
      </c>
      <c r="C6">
        <v>26.5</v>
      </c>
      <c r="D6" s="9">
        <f t="shared" ref="D6:D33" si="5">G5</f>
        <v>106350.36496350367</v>
      </c>
      <c r="E6" s="9">
        <f t="shared" si="0"/>
        <v>116985.40145985405</v>
      </c>
      <c r="F6" s="9">
        <f t="shared" ref="F6:F33" si="6">G5/C6</f>
        <v>4013.2213193774969</v>
      </c>
      <c r="G6" s="9">
        <f t="shared" si="1"/>
        <v>112972.18014047656</v>
      </c>
      <c r="H6" s="27">
        <f t="shared" ref="H6:H33" si="7">-H$1*F6</f>
        <v>-963.17311665059924</v>
      </c>
      <c r="I6" s="11">
        <f t="shared" si="2"/>
        <v>3050.0482027268977</v>
      </c>
      <c r="J6" s="11">
        <f t="shared" ref="J6:J33" si="8">L5*J$1</f>
        <v>277.37226277372264</v>
      </c>
      <c r="K6" s="27">
        <f>(0.2*J6)*-L$1</f>
        <v>-8.3211678832116789</v>
      </c>
      <c r="L6" s="11">
        <f>L5+J6+K6+I6</f>
        <v>6092.8219253546349</v>
      </c>
      <c r="M6" s="13">
        <f t="shared" ref="M6:M33" si="9">M5*(1+J$1)</f>
        <v>91960.000000000015</v>
      </c>
      <c r="N6" s="13">
        <f>((1-H$1)*G6)+L6</f>
        <v>91951.678832116828</v>
      </c>
      <c r="O6" s="20">
        <f t="shared" si="3"/>
        <v>8.3211678831867175</v>
      </c>
      <c r="P6" s="16">
        <f t="shared" si="4"/>
        <v>1.0609</v>
      </c>
      <c r="Q6" s="18">
        <f t="shared" ref="Q6:Q33" si="10">O6/P6</f>
        <v>7.8434988059069823</v>
      </c>
      <c r="R6" s="19"/>
      <c r="W6" s="20"/>
      <c r="X6" s="21"/>
      <c r="Z6" s="22"/>
      <c r="AA6" s="14"/>
      <c r="AB6" s="14"/>
    </row>
    <row r="7" spans="1:29" x14ac:dyDescent="0.55000000000000004">
      <c r="A7">
        <v>4</v>
      </c>
      <c r="B7">
        <v>74</v>
      </c>
      <c r="C7">
        <v>25.5</v>
      </c>
      <c r="D7" s="9">
        <f t="shared" si="5"/>
        <v>112972.18014047656</v>
      </c>
      <c r="E7" s="9">
        <f t="shared" si="0"/>
        <v>124269.39815452423</v>
      </c>
      <c r="F7" s="9">
        <f t="shared" si="6"/>
        <v>4430.2815741363356</v>
      </c>
      <c r="G7" s="9">
        <f t="shared" si="1"/>
        <v>119839.1165803879</v>
      </c>
      <c r="H7" s="27">
        <f t="shared" si="7"/>
        <v>-1063.2675777927204</v>
      </c>
      <c r="I7" s="11">
        <f t="shared" si="2"/>
        <v>3367.013996343615</v>
      </c>
      <c r="J7" s="11">
        <f t="shared" si="8"/>
        <v>609.28219253546354</v>
      </c>
      <c r="K7" s="27">
        <f t="shared" ref="K7:K33" si="11">(0.2*J7)*-L$1</f>
        <v>-18.278465776063907</v>
      </c>
      <c r="L7" s="11">
        <f t="shared" ref="L7:L33" si="12">L6+J7+K7+I7</f>
        <v>10050.83964845765</v>
      </c>
      <c r="M7" s="13">
        <f t="shared" si="9"/>
        <v>101156.00000000003</v>
      </c>
      <c r="N7" s="13">
        <f t="shared" ref="N7:N33" si="13">((1-H$1)*G7)+L7</f>
        <v>101128.56824955245</v>
      </c>
      <c r="O7" s="20">
        <f t="shared" si="3"/>
        <v>27.431750447576633</v>
      </c>
      <c r="P7" s="16">
        <f t="shared" si="4"/>
        <v>1.092727</v>
      </c>
      <c r="Q7" s="18">
        <f t="shared" si="10"/>
        <v>25.103937623557059</v>
      </c>
      <c r="R7" s="19"/>
      <c r="W7" s="20"/>
      <c r="X7" s="21"/>
      <c r="Z7" s="10"/>
      <c r="AC7" s="14"/>
    </row>
    <row r="8" spans="1:29" x14ac:dyDescent="0.55000000000000004">
      <c r="A8">
        <v>5</v>
      </c>
      <c r="B8">
        <v>75</v>
      </c>
      <c r="C8">
        <v>24.6</v>
      </c>
      <c r="D8" s="9">
        <f t="shared" si="5"/>
        <v>119839.1165803879</v>
      </c>
      <c r="E8" s="9">
        <f t="shared" si="0"/>
        <v>131823.02823842669</v>
      </c>
      <c r="F8" s="9">
        <f t="shared" si="6"/>
        <v>4871.5088040808087</v>
      </c>
      <c r="G8" s="9">
        <f t="shared" si="1"/>
        <v>126951.51943434589</v>
      </c>
      <c r="H8" s="27">
        <f t="shared" si="7"/>
        <v>-1169.1621129793941</v>
      </c>
      <c r="I8" s="11">
        <f t="shared" si="2"/>
        <v>3702.3466911014148</v>
      </c>
      <c r="J8" s="11">
        <f t="shared" si="8"/>
        <v>1005.083964845765</v>
      </c>
      <c r="K8" s="27">
        <f t="shared" si="11"/>
        <v>-30.15251894537295</v>
      </c>
      <c r="L8" s="11">
        <f t="shared" si="12"/>
        <v>14728.117785459455</v>
      </c>
      <c r="M8" s="13">
        <f t="shared" si="9"/>
        <v>111271.60000000003</v>
      </c>
      <c r="N8" s="13">
        <f t="shared" si="13"/>
        <v>111211.27255556233</v>
      </c>
      <c r="O8" s="20">
        <f t="shared" si="3"/>
        <v>60.32744443770207</v>
      </c>
      <c r="P8" s="16">
        <f t="shared" si="4"/>
        <v>1.1255088100000001</v>
      </c>
      <c r="Q8" s="18">
        <f t="shared" si="10"/>
        <v>53.600153016751655</v>
      </c>
      <c r="R8" s="19">
        <f t="shared" ref="R8:R43" si="14">Q8/R$1</f>
        <v>2.2333397090313189E-3</v>
      </c>
      <c r="S8" s="23">
        <f t="shared" ref="S8:S43" si="15">POWER((1+Q8/R$1),1/(A8-A$4))-1</f>
        <v>5.5786792867706936E-4</v>
      </c>
      <c r="T8" s="19">
        <f t="shared" ref="T8:T43" si="16">M8/N8</f>
        <v>1.0005424579995483</v>
      </c>
      <c r="U8" s="23">
        <f t="shared" ref="U8:U12" si="17">POWER(M8/N8,1/(A8-A$4))-1</f>
        <v>1.3558692167436881E-4</v>
      </c>
      <c r="W8" s="20"/>
      <c r="Z8" s="14"/>
      <c r="AA8" s="14"/>
      <c r="AB8" s="14"/>
    </row>
    <row r="9" spans="1:29" x14ac:dyDescent="0.55000000000000004">
      <c r="A9">
        <v>6</v>
      </c>
      <c r="B9">
        <v>76</v>
      </c>
      <c r="C9">
        <v>23.7</v>
      </c>
      <c r="D9" s="9">
        <f t="shared" si="5"/>
        <v>126951.51943434589</v>
      </c>
      <c r="E9" s="9">
        <f t="shared" si="0"/>
        <v>139646.6713777805</v>
      </c>
      <c r="F9" s="9">
        <f t="shared" si="6"/>
        <v>5356.6041955420205</v>
      </c>
      <c r="G9" s="9">
        <f t="shared" si="1"/>
        <v>134290.06718223848</v>
      </c>
      <c r="H9" s="27">
        <f t="shared" si="7"/>
        <v>-1285.5850069300848</v>
      </c>
      <c r="I9" s="11">
        <f t="shared" si="2"/>
        <v>4071.0191886119355</v>
      </c>
      <c r="J9" s="11">
        <f t="shared" si="8"/>
        <v>1472.8117785459456</v>
      </c>
      <c r="K9" s="27">
        <f t="shared" si="11"/>
        <v>-44.184353356378374</v>
      </c>
      <c r="L9" s="11">
        <f t="shared" si="12"/>
        <v>20227.764399260959</v>
      </c>
      <c r="M9" s="13">
        <f t="shared" si="9"/>
        <v>122398.76000000005</v>
      </c>
      <c r="N9" s="13">
        <f t="shared" si="13"/>
        <v>122288.21545776221</v>
      </c>
      <c r="O9" s="20">
        <f t="shared" si="3"/>
        <v>110.54454223783978</v>
      </c>
      <c r="P9" s="16">
        <f t="shared" si="4"/>
        <v>1.1592740743000001</v>
      </c>
      <c r="Q9" s="18">
        <f t="shared" si="10"/>
        <v>95.356693200086838</v>
      </c>
      <c r="R9" s="19">
        <f t="shared" si="14"/>
        <v>3.9731955500036178E-3</v>
      </c>
      <c r="S9" s="23">
        <f t="shared" si="15"/>
        <v>7.9337920967770259E-4</v>
      </c>
      <c r="T9" s="19">
        <f t="shared" si="16"/>
        <v>1.0009039672532962</v>
      </c>
      <c r="U9" s="23">
        <f t="shared" si="17"/>
        <v>1.807281135499661E-4</v>
      </c>
      <c r="V9" s="20"/>
      <c r="W9" s="20"/>
    </row>
    <row r="10" spans="1:29" x14ac:dyDescent="0.55000000000000004">
      <c r="A10">
        <v>7</v>
      </c>
      <c r="B10">
        <v>77</v>
      </c>
      <c r="C10">
        <v>22.9</v>
      </c>
      <c r="D10" s="9">
        <f t="shared" si="5"/>
        <v>134290.06718223848</v>
      </c>
      <c r="E10" s="9">
        <f t="shared" si="0"/>
        <v>147719.07390046233</v>
      </c>
      <c r="F10" s="9">
        <f t="shared" si="6"/>
        <v>5864.195073460196</v>
      </c>
      <c r="G10" s="9">
        <f t="shared" si="1"/>
        <v>141854.87882700213</v>
      </c>
      <c r="H10" s="27">
        <f t="shared" si="7"/>
        <v>-1407.406817630447</v>
      </c>
      <c r="I10" s="11">
        <f t="shared" si="2"/>
        <v>4456.7882558297488</v>
      </c>
      <c r="J10" s="11">
        <f t="shared" si="8"/>
        <v>2022.7764399260959</v>
      </c>
      <c r="K10" s="27">
        <f t="shared" si="11"/>
        <v>-60.683293197782874</v>
      </c>
      <c r="L10" s="11">
        <f t="shared" si="12"/>
        <v>26646.645801819021</v>
      </c>
      <c r="M10" s="13">
        <f t="shared" si="9"/>
        <v>134638.63600000006</v>
      </c>
      <c r="N10" s="13">
        <f t="shared" si="13"/>
        <v>134456.35371034066</v>
      </c>
      <c r="O10" s="20">
        <f t="shared" si="3"/>
        <v>182.2822896594007</v>
      </c>
      <c r="P10" s="16">
        <f t="shared" si="4"/>
        <v>1.1940522965290001</v>
      </c>
      <c r="Q10" s="18">
        <f t="shared" si="10"/>
        <v>152.65854786199776</v>
      </c>
      <c r="R10" s="19">
        <f t="shared" si="14"/>
        <v>6.3607728275832404E-3</v>
      </c>
      <c r="S10" s="23">
        <f t="shared" si="15"/>
        <v>1.0573299945493275E-3</v>
      </c>
      <c r="T10" s="19">
        <f t="shared" si="16"/>
        <v>1.0013556985938508</v>
      </c>
      <c r="U10" s="23">
        <f t="shared" si="17"/>
        <v>2.2582223804068491E-4</v>
      </c>
      <c r="V10" s="20"/>
      <c r="W10" s="20"/>
      <c r="AA10" s="14"/>
    </row>
    <row r="11" spans="1:29" x14ac:dyDescent="0.55000000000000004">
      <c r="A11">
        <v>8</v>
      </c>
      <c r="B11">
        <v>78</v>
      </c>
      <c r="C11">
        <v>22</v>
      </c>
      <c r="D11" s="9">
        <f t="shared" si="5"/>
        <v>141854.87882700213</v>
      </c>
      <c r="E11" s="9">
        <f t="shared" si="0"/>
        <v>156040.36670970236</v>
      </c>
      <c r="F11" s="9">
        <f t="shared" si="6"/>
        <v>6447.9490375910063</v>
      </c>
      <c r="G11" s="9">
        <f t="shared" si="1"/>
        <v>149592.41767211136</v>
      </c>
      <c r="H11" s="27">
        <f t="shared" si="7"/>
        <v>-1547.5077690218416</v>
      </c>
      <c r="I11" s="11">
        <f t="shared" si="2"/>
        <v>4900.441268569165</v>
      </c>
      <c r="J11" s="11">
        <f t="shared" si="8"/>
        <v>2664.6645801819022</v>
      </c>
      <c r="K11" s="27">
        <f t="shared" si="11"/>
        <v>-79.939937405457059</v>
      </c>
      <c r="L11" s="11">
        <f t="shared" si="12"/>
        <v>34131.811713164636</v>
      </c>
      <c r="M11" s="13">
        <f t="shared" si="9"/>
        <v>148102.49960000007</v>
      </c>
      <c r="N11" s="13">
        <f t="shared" si="13"/>
        <v>147822.04914396929</v>
      </c>
      <c r="O11" s="20">
        <f t="shared" si="3"/>
        <v>280.45045603078324</v>
      </c>
      <c r="P11" s="16">
        <f t="shared" si="4"/>
        <v>1.2298738654248702</v>
      </c>
      <c r="Q11" s="18">
        <f t="shared" si="10"/>
        <v>228.03188515100229</v>
      </c>
      <c r="R11" s="19">
        <f t="shared" si="14"/>
        <v>9.5013285479584285E-3</v>
      </c>
      <c r="S11" s="23">
        <f t="shared" si="15"/>
        <v>1.3518378838177636E-3</v>
      </c>
      <c r="T11" s="19">
        <f t="shared" si="16"/>
        <v>1.0018972166713618</v>
      </c>
      <c r="U11" s="23">
        <f t="shared" si="17"/>
        <v>2.7081083819013863E-4</v>
      </c>
      <c r="V11" s="24"/>
      <c r="W11" s="24"/>
      <c r="X11" s="24"/>
      <c r="Y11" s="24"/>
    </row>
    <row r="12" spans="1:29" x14ac:dyDescent="0.55000000000000004">
      <c r="A12">
        <v>9</v>
      </c>
      <c r="B12">
        <v>79</v>
      </c>
      <c r="C12">
        <v>21.1</v>
      </c>
      <c r="D12" s="9">
        <f t="shared" si="5"/>
        <v>149592.41767211136</v>
      </c>
      <c r="E12" s="9">
        <f t="shared" si="0"/>
        <v>164551.65943932251</v>
      </c>
      <c r="F12" s="9">
        <f t="shared" si="6"/>
        <v>7089.6880413322915</v>
      </c>
      <c r="G12" s="9">
        <f t="shared" si="1"/>
        <v>157461.97139799022</v>
      </c>
      <c r="H12" s="27">
        <f t="shared" si="7"/>
        <v>-1701.5251299197498</v>
      </c>
      <c r="I12" s="11">
        <f t="shared" si="2"/>
        <v>5388.1629114125417</v>
      </c>
      <c r="J12" s="11">
        <f t="shared" si="8"/>
        <v>3413.1811713164639</v>
      </c>
      <c r="K12" s="27">
        <f t="shared" si="11"/>
        <v>-102.39543513949393</v>
      </c>
      <c r="L12" s="11">
        <f t="shared" si="12"/>
        <v>42830.760360754146</v>
      </c>
      <c r="M12" s="13">
        <f t="shared" si="9"/>
        <v>162912.74956000008</v>
      </c>
      <c r="N12" s="13">
        <f t="shared" si="13"/>
        <v>162501.8586232267</v>
      </c>
      <c r="O12" s="20">
        <f t="shared" si="3"/>
        <v>410.89093677338678</v>
      </c>
      <c r="P12" s="16">
        <f t="shared" si="4"/>
        <v>1.2667700813876164</v>
      </c>
      <c r="Q12" s="18">
        <f t="shared" si="10"/>
        <v>324.36109978481494</v>
      </c>
      <c r="R12" s="19">
        <f t="shared" si="14"/>
        <v>1.351504582436729E-2</v>
      </c>
      <c r="S12" s="23">
        <f t="shared" si="15"/>
        <v>1.6794752678905844E-3</v>
      </c>
      <c r="T12" s="19">
        <f t="shared" si="16"/>
        <v>1.0025285306903846</v>
      </c>
      <c r="U12" s="23">
        <f t="shared" si="17"/>
        <v>3.1571724509604771E-4</v>
      </c>
      <c r="V12" s="24"/>
      <c r="W12" s="24"/>
      <c r="X12" s="24"/>
      <c r="Y12" s="24"/>
    </row>
    <row r="13" spans="1:29" ht="28.5" customHeight="1" x14ac:dyDescent="0.55000000000000004">
      <c r="A13">
        <v>10</v>
      </c>
      <c r="B13">
        <v>80</v>
      </c>
      <c r="C13">
        <v>20.2</v>
      </c>
      <c r="D13" s="9">
        <f t="shared" si="5"/>
        <v>157461.97139799022</v>
      </c>
      <c r="E13" s="9">
        <f t="shared" si="0"/>
        <v>173208.16853778926</v>
      </c>
      <c r="F13" s="9">
        <f t="shared" si="6"/>
        <v>7795.1470989104073</v>
      </c>
      <c r="G13" s="9">
        <f t="shared" si="1"/>
        <v>165413.02143887884</v>
      </c>
      <c r="H13" s="15">
        <f t="shared" si="7"/>
        <v>-1870.8353037384977</v>
      </c>
      <c r="I13" s="11">
        <f t="shared" si="2"/>
        <v>5924.3117951719096</v>
      </c>
      <c r="J13" s="11">
        <f t="shared" si="8"/>
        <v>4283.0760360754148</v>
      </c>
      <c r="K13" s="15">
        <f t="shared" si="11"/>
        <v>-128.49228108226245</v>
      </c>
      <c r="L13" s="11">
        <f t="shared" si="12"/>
        <v>52909.655910919209</v>
      </c>
      <c r="M13" s="13">
        <f t="shared" si="9"/>
        <v>179204.02451600009</v>
      </c>
      <c r="N13" s="13">
        <f t="shared" si="13"/>
        <v>178623.55220446712</v>
      </c>
      <c r="O13" s="13">
        <f t="shared" si="3"/>
        <v>580.47231153296889</v>
      </c>
      <c r="P13" s="16">
        <f t="shared" si="4"/>
        <v>1.3047731838292449</v>
      </c>
      <c r="Q13" s="18">
        <f t="shared" si="10"/>
        <v>444.88369222104973</v>
      </c>
      <c r="R13" s="19">
        <f t="shared" si="14"/>
        <v>1.8536820509210405E-2</v>
      </c>
      <c r="S13" s="23">
        <f t="shared" si="15"/>
        <v>2.0428735769288942E-3</v>
      </c>
      <c r="T13" s="19">
        <f t="shared" si="16"/>
        <v>1.0032496963830868</v>
      </c>
      <c r="U13" s="23">
        <f>POWER(M13/N13,1/(A13-A$4))-1</f>
        <v>3.6055693297409874E-4</v>
      </c>
      <c r="V13" s="23"/>
      <c r="W13" s="24"/>
      <c r="X13" s="24"/>
      <c r="Y13" s="24"/>
    </row>
    <row r="14" spans="1:29" x14ac:dyDescent="0.55000000000000004">
      <c r="A14">
        <v>11</v>
      </c>
      <c r="B14">
        <v>81</v>
      </c>
      <c r="C14">
        <v>19.399999999999999</v>
      </c>
      <c r="D14" s="9">
        <f t="shared" si="5"/>
        <v>165413.02143887884</v>
      </c>
      <c r="E14" s="9">
        <f t="shared" si="0"/>
        <v>181954.32358276675</v>
      </c>
      <c r="F14" s="9">
        <f t="shared" si="6"/>
        <v>8526.44440406592</v>
      </c>
      <c r="G14" s="9">
        <f t="shared" si="1"/>
        <v>173427.87917870082</v>
      </c>
      <c r="H14" s="15">
        <f t="shared" si="7"/>
        <v>-2046.3466569758207</v>
      </c>
      <c r="I14" s="11">
        <f t="shared" si="2"/>
        <v>6480.0977470900998</v>
      </c>
      <c r="J14" s="11">
        <f t="shared" si="8"/>
        <v>5290.9655910919209</v>
      </c>
      <c r="K14" s="15">
        <f t="shared" si="11"/>
        <v>-158.72896773275761</v>
      </c>
      <c r="L14" s="11">
        <f t="shared" si="12"/>
        <v>64521.990281368468</v>
      </c>
      <c r="M14" s="13">
        <f t="shared" si="9"/>
        <v>197124.42696760013</v>
      </c>
      <c r="N14" s="13">
        <f t="shared" si="13"/>
        <v>196327.17845718109</v>
      </c>
      <c r="O14" s="13">
        <f t="shared" si="3"/>
        <v>797.24851041904185</v>
      </c>
      <c r="P14" s="16">
        <f t="shared" si="4"/>
        <v>1.3439163793441222</v>
      </c>
      <c r="Q14" s="18">
        <f t="shared" si="10"/>
        <v>593.22776526328721</v>
      </c>
      <c r="R14" s="19">
        <f t="shared" si="14"/>
        <v>2.4717823552636967E-2</v>
      </c>
      <c r="S14" s="23">
        <f t="shared" si="15"/>
        <v>2.4447115052192991E-3</v>
      </c>
      <c r="T14" s="19">
        <f t="shared" si="16"/>
        <v>1.0040608158110564</v>
      </c>
      <c r="U14" s="23">
        <f t="shared" ref="U14:U43" si="18">POWER(M14/N14,1/(A14-A$4))-1</f>
        <v>4.0534142384474059E-4</v>
      </c>
      <c r="V14" s="23"/>
    </row>
    <row r="15" spans="1:29" x14ac:dyDescent="0.55000000000000004">
      <c r="A15">
        <v>12</v>
      </c>
      <c r="B15">
        <v>82</v>
      </c>
      <c r="C15">
        <v>18.5</v>
      </c>
      <c r="D15" s="9">
        <f t="shared" si="5"/>
        <v>173427.87917870082</v>
      </c>
      <c r="E15" s="9">
        <f t="shared" si="0"/>
        <v>190770.66709657092</v>
      </c>
      <c r="F15" s="9">
        <f t="shared" si="6"/>
        <v>9374.4799556054495</v>
      </c>
      <c r="G15" s="9">
        <f t="shared" si="1"/>
        <v>181396.18714096549</v>
      </c>
      <c r="H15" s="15">
        <f t="shared" si="7"/>
        <v>-2249.8751893453077</v>
      </c>
      <c r="I15" s="11">
        <f t="shared" si="2"/>
        <v>7124.6047662601413</v>
      </c>
      <c r="J15" s="11">
        <f t="shared" si="8"/>
        <v>6452.1990281368471</v>
      </c>
      <c r="K15" s="15">
        <f t="shared" si="11"/>
        <v>-193.56597084410541</v>
      </c>
      <c r="L15" s="11">
        <f t="shared" si="12"/>
        <v>77905.228104921349</v>
      </c>
      <c r="M15" s="13">
        <f t="shared" si="9"/>
        <v>216836.86966436016</v>
      </c>
      <c r="N15" s="13">
        <f t="shared" si="13"/>
        <v>215766.33033205511</v>
      </c>
      <c r="O15" s="13">
        <f t="shared" si="3"/>
        <v>1070.5393323050521</v>
      </c>
      <c r="P15" s="16">
        <f t="shared" si="4"/>
        <v>1.3842338707244459</v>
      </c>
      <c r="Q15" s="18">
        <f t="shared" si="10"/>
        <v>773.38039109300212</v>
      </c>
      <c r="R15" s="19">
        <f t="shared" si="14"/>
        <v>3.2224182962208421E-2</v>
      </c>
      <c r="S15" s="23">
        <f t="shared" si="15"/>
        <v>2.8874219612886609E-3</v>
      </c>
      <c r="T15" s="19">
        <f t="shared" si="16"/>
        <v>1.004961568056784</v>
      </c>
      <c r="U15" s="23">
        <f t="shared" si="18"/>
        <v>4.5003760385231573E-4</v>
      </c>
      <c r="V15" s="23"/>
    </row>
    <row r="16" spans="1:29" x14ac:dyDescent="0.55000000000000004">
      <c r="A16">
        <v>13</v>
      </c>
      <c r="B16">
        <v>83</v>
      </c>
      <c r="C16">
        <v>17.7</v>
      </c>
      <c r="D16" s="9">
        <f t="shared" si="5"/>
        <v>181396.18714096549</v>
      </c>
      <c r="E16" s="9">
        <f t="shared" si="0"/>
        <v>199535.80585506206</v>
      </c>
      <c r="F16" s="9">
        <f t="shared" si="6"/>
        <v>10248.372154856808</v>
      </c>
      <c r="G16" s="9">
        <f t="shared" si="1"/>
        <v>189287.43370020526</v>
      </c>
      <c r="H16" s="15">
        <f t="shared" si="7"/>
        <v>-2459.6093171656339</v>
      </c>
      <c r="I16" s="11">
        <f t="shared" si="2"/>
        <v>7788.7628376911744</v>
      </c>
      <c r="J16" s="11">
        <f t="shared" si="8"/>
        <v>7790.5228104921352</v>
      </c>
      <c r="K16" s="15">
        <f t="shared" si="11"/>
        <v>-233.71568431476405</v>
      </c>
      <c r="L16" s="11">
        <f t="shared" si="12"/>
        <v>93250.798068789896</v>
      </c>
      <c r="M16" s="13">
        <f t="shared" si="9"/>
        <v>238520.5566307962</v>
      </c>
      <c r="N16" s="13">
        <f t="shared" si="13"/>
        <v>237109.2476809459</v>
      </c>
      <c r="O16" s="13">
        <f t="shared" si="3"/>
        <v>1411.3089498502959</v>
      </c>
      <c r="P16" s="16">
        <f t="shared" si="4"/>
        <v>1.4257608868461793</v>
      </c>
      <c r="Q16" s="18">
        <f t="shared" si="10"/>
        <v>989.86370216127091</v>
      </c>
      <c r="R16" s="19">
        <f t="shared" si="14"/>
        <v>4.1244320923386285E-2</v>
      </c>
      <c r="S16" s="23">
        <f t="shared" si="15"/>
        <v>3.3737165799792024E-3</v>
      </c>
      <c r="T16" s="19">
        <f t="shared" si="16"/>
        <v>1.0059521463783199</v>
      </c>
      <c r="U16" s="23">
        <f t="shared" si="18"/>
        <v>4.9466416713217498E-4</v>
      </c>
      <c r="V16" s="23"/>
    </row>
    <row r="17" spans="1:25" x14ac:dyDescent="0.55000000000000004">
      <c r="A17">
        <v>14</v>
      </c>
      <c r="B17">
        <v>84</v>
      </c>
      <c r="C17">
        <v>16.8</v>
      </c>
      <c r="D17" s="9">
        <f t="shared" si="5"/>
        <v>189287.43370020526</v>
      </c>
      <c r="E17" s="9">
        <f t="shared" si="0"/>
        <v>208216.17707022579</v>
      </c>
      <c r="F17" s="9">
        <f t="shared" si="6"/>
        <v>11267.109148821741</v>
      </c>
      <c r="G17" s="9">
        <f t="shared" si="1"/>
        <v>196949.06792140406</v>
      </c>
      <c r="H17" s="15">
        <f t="shared" si="7"/>
        <v>-2704.1061957172178</v>
      </c>
      <c r="I17" s="11">
        <f t="shared" si="2"/>
        <v>8563.002953104522</v>
      </c>
      <c r="J17" s="11">
        <f t="shared" si="8"/>
        <v>9325.07980687899</v>
      </c>
      <c r="K17" s="15">
        <f t="shared" si="11"/>
        <v>-279.75239420636967</v>
      </c>
      <c r="L17" s="11">
        <f t="shared" si="12"/>
        <v>110859.12843456704</v>
      </c>
      <c r="M17" s="13">
        <f t="shared" si="9"/>
        <v>262372.61229387583</v>
      </c>
      <c r="N17" s="13">
        <f t="shared" si="13"/>
        <v>260540.42005483413</v>
      </c>
      <c r="O17" s="13">
        <f t="shared" si="3"/>
        <v>1832.1922390417021</v>
      </c>
      <c r="P17" s="16">
        <f t="shared" si="4"/>
        <v>1.4685337134515648</v>
      </c>
      <c r="Q17" s="18">
        <f t="shared" si="10"/>
        <v>1247.6337603005472</v>
      </c>
      <c r="R17" s="19">
        <f t="shared" si="14"/>
        <v>5.1984740012522804E-2</v>
      </c>
      <c r="S17" s="23">
        <f t="shared" si="15"/>
        <v>3.9059629689768283E-3</v>
      </c>
      <c r="T17" s="19">
        <f t="shared" si="16"/>
        <v>1.0070322763686959</v>
      </c>
      <c r="U17" s="23">
        <f t="shared" si="18"/>
        <v>5.3919648553324429E-4</v>
      </c>
      <c r="V17" s="23"/>
    </row>
    <row r="18" spans="1:25" ht="29.1" customHeight="1" x14ac:dyDescent="0.55000000000000004">
      <c r="A18">
        <v>15</v>
      </c>
      <c r="B18">
        <v>85</v>
      </c>
      <c r="C18">
        <v>16</v>
      </c>
      <c r="D18" s="9">
        <f t="shared" si="5"/>
        <v>196949.06792140406</v>
      </c>
      <c r="E18" s="9">
        <f t="shared" si="0"/>
        <v>216643.97471354448</v>
      </c>
      <c r="F18" s="9">
        <f t="shared" si="6"/>
        <v>12309.316745087754</v>
      </c>
      <c r="G18" s="9">
        <f t="shared" si="1"/>
        <v>204334.65796845671</v>
      </c>
      <c r="H18" s="15">
        <f t="shared" si="7"/>
        <v>-2954.236018821061</v>
      </c>
      <c r="I18" s="11">
        <f t="shared" si="2"/>
        <v>9355.0807262666931</v>
      </c>
      <c r="J18" s="11">
        <f t="shared" si="8"/>
        <v>11085.912843456705</v>
      </c>
      <c r="K18" s="15">
        <f t="shared" si="11"/>
        <v>-332.57738530370119</v>
      </c>
      <c r="L18" s="11">
        <f t="shared" si="12"/>
        <v>130967.54461898675</v>
      </c>
      <c r="M18" s="13">
        <f t="shared" si="9"/>
        <v>288609.87352326344</v>
      </c>
      <c r="N18" s="13">
        <f t="shared" si="13"/>
        <v>286261.88467501383</v>
      </c>
      <c r="O18" s="13">
        <f t="shared" si="3"/>
        <v>2347.9888482496026</v>
      </c>
      <c r="P18" s="16">
        <f t="shared" si="4"/>
        <v>1.5125897248551119</v>
      </c>
      <c r="Q18" s="18">
        <f t="shared" si="10"/>
        <v>1552.2972354413632</v>
      </c>
      <c r="R18" s="25">
        <f t="shared" si="14"/>
        <v>6.4679051476723468E-2</v>
      </c>
      <c r="S18" s="26">
        <f t="shared" si="15"/>
        <v>4.4867062341640285E-3</v>
      </c>
      <c r="T18" s="25">
        <f t="shared" si="16"/>
        <v>1.0082022405844049</v>
      </c>
      <c r="U18" s="26">
        <f t="shared" si="18"/>
        <v>5.836549049189621E-4</v>
      </c>
      <c r="V18" s="19"/>
      <c r="Y18" s="10"/>
    </row>
    <row r="19" spans="1:25" x14ac:dyDescent="0.55000000000000004">
      <c r="A19">
        <v>16</v>
      </c>
      <c r="B19">
        <v>86</v>
      </c>
      <c r="C19">
        <v>15.2</v>
      </c>
      <c r="D19" s="9">
        <f t="shared" si="5"/>
        <v>204334.65796845671</v>
      </c>
      <c r="E19" s="9">
        <f t="shared" si="0"/>
        <v>224768.12376530241</v>
      </c>
      <c r="F19" s="9">
        <f t="shared" si="6"/>
        <v>13443.069603187942</v>
      </c>
      <c r="G19" s="9">
        <f t="shared" si="1"/>
        <v>211325.05416211448</v>
      </c>
      <c r="H19" s="15">
        <f t="shared" si="7"/>
        <v>-3226.3367047651059</v>
      </c>
      <c r="I19" s="11">
        <f t="shared" si="2"/>
        <v>10216.732898422835</v>
      </c>
      <c r="J19" s="11">
        <f t="shared" si="8"/>
        <v>13096.754461898676</v>
      </c>
      <c r="K19" s="15">
        <f t="shared" si="11"/>
        <v>-392.90263385696028</v>
      </c>
      <c r="L19" s="11">
        <f t="shared" si="12"/>
        <v>153888.12934545131</v>
      </c>
      <c r="M19" s="13">
        <f t="shared" si="9"/>
        <v>317470.86087558983</v>
      </c>
      <c r="N19" s="13">
        <f t="shared" si="13"/>
        <v>314495.17050865828</v>
      </c>
      <c r="O19" s="13">
        <f t="shared" si="3"/>
        <v>2975.6903669315507</v>
      </c>
      <c r="P19" s="16">
        <f t="shared" si="4"/>
        <v>1.5579674166007653</v>
      </c>
      <c r="Q19" s="18">
        <f t="shared" si="10"/>
        <v>1909.9824137683374</v>
      </c>
      <c r="R19" s="19">
        <f t="shared" si="14"/>
        <v>7.9582600573680731E-2</v>
      </c>
      <c r="S19" s="23">
        <f t="shared" si="15"/>
        <v>5.1180182377170702E-3</v>
      </c>
      <c r="T19" s="19">
        <f t="shared" si="16"/>
        <v>1.0094617998811197</v>
      </c>
      <c r="U19" s="23">
        <f t="shared" si="18"/>
        <v>6.2801828241632052E-4</v>
      </c>
      <c r="V19" s="23"/>
    </row>
    <row r="20" spans="1:25" x14ac:dyDescent="0.55000000000000004">
      <c r="A20">
        <v>17</v>
      </c>
      <c r="B20">
        <v>87</v>
      </c>
      <c r="C20">
        <v>14.4</v>
      </c>
      <c r="D20" s="9">
        <f t="shared" si="5"/>
        <v>211325.05416211448</v>
      </c>
      <c r="E20" s="9">
        <f t="shared" si="0"/>
        <v>232457.55957832595</v>
      </c>
      <c r="F20" s="9">
        <f t="shared" si="6"/>
        <v>14675.350983480172</v>
      </c>
      <c r="G20" s="9">
        <f t="shared" si="1"/>
        <v>217782.20859484578</v>
      </c>
      <c r="H20" s="15">
        <f t="shared" si="7"/>
        <v>-3522.0842360352412</v>
      </c>
      <c r="I20" s="11">
        <f t="shared" si="2"/>
        <v>11153.26674744493</v>
      </c>
      <c r="J20" s="11">
        <f t="shared" si="8"/>
        <v>15388.812934545131</v>
      </c>
      <c r="K20" s="15">
        <f t="shared" si="11"/>
        <v>-461.6643880363539</v>
      </c>
      <c r="L20" s="11">
        <f t="shared" si="12"/>
        <v>179968.54463940501</v>
      </c>
      <c r="M20" s="13">
        <f t="shared" si="9"/>
        <v>349217.94696314883</v>
      </c>
      <c r="N20" s="13">
        <f t="shared" si="13"/>
        <v>345483.02317148785</v>
      </c>
      <c r="O20" s="13">
        <f t="shared" si="3"/>
        <v>3734.9237916609854</v>
      </c>
      <c r="P20" s="16">
        <f t="shared" si="4"/>
        <v>1.6047064390987884</v>
      </c>
      <c r="Q20" s="18">
        <f t="shared" si="10"/>
        <v>2327.4810274697584</v>
      </c>
      <c r="R20" s="19">
        <f t="shared" si="14"/>
        <v>9.6978376144573261E-2</v>
      </c>
      <c r="S20" s="23">
        <f t="shared" si="15"/>
        <v>5.8017320643570791E-3</v>
      </c>
      <c r="T20" s="19">
        <f t="shared" si="16"/>
        <v>1.0108107303142566</v>
      </c>
      <c r="U20" s="23">
        <f t="shared" si="18"/>
        <v>6.7227038129624717E-4</v>
      </c>
      <c r="V20" s="23"/>
    </row>
    <row r="21" spans="1:25" x14ac:dyDescent="0.55000000000000004">
      <c r="A21">
        <v>18</v>
      </c>
      <c r="B21">
        <v>88</v>
      </c>
      <c r="C21">
        <v>13.7</v>
      </c>
      <c r="D21" s="9">
        <f t="shared" si="5"/>
        <v>217782.20859484578</v>
      </c>
      <c r="E21" s="9">
        <f t="shared" si="0"/>
        <v>239560.42945433038</v>
      </c>
      <c r="F21" s="9">
        <f t="shared" si="6"/>
        <v>15896.511576266117</v>
      </c>
      <c r="G21" s="9">
        <f t="shared" si="1"/>
        <v>223663.91787806427</v>
      </c>
      <c r="H21" s="15">
        <f t="shared" si="7"/>
        <v>-3815.162778303868</v>
      </c>
      <c r="I21" s="11">
        <f t="shared" si="2"/>
        <v>12081.34879796225</v>
      </c>
      <c r="J21" s="11">
        <f t="shared" si="8"/>
        <v>17996.854463940501</v>
      </c>
      <c r="K21" s="15">
        <f t="shared" si="11"/>
        <v>-539.90563391821502</v>
      </c>
      <c r="L21" s="11">
        <f t="shared" si="12"/>
        <v>209506.84226738955</v>
      </c>
      <c r="M21" s="13">
        <f t="shared" si="9"/>
        <v>384139.74165946373</v>
      </c>
      <c r="N21" s="13">
        <f t="shared" si="13"/>
        <v>379491.41985471838</v>
      </c>
      <c r="O21" s="13">
        <f t="shared" si="3"/>
        <v>4648.3218047453556</v>
      </c>
      <c r="P21" s="16">
        <f t="shared" si="4"/>
        <v>1.652847632271752</v>
      </c>
      <c r="Q21" s="18">
        <f t="shared" si="10"/>
        <v>2812.3111374497853</v>
      </c>
      <c r="R21" s="19">
        <f t="shared" si="14"/>
        <v>0.11717963072707439</v>
      </c>
      <c r="S21" s="23">
        <f t="shared" si="15"/>
        <v>6.5393666917323845E-3</v>
      </c>
      <c r="T21" s="19">
        <f t="shared" si="16"/>
        <v>1.0122488192395098</v>
      </c>
      <c r="U21" s="23">
        <f t="shared" si="18"/>
        <v>7.1639822355229477E-4</v>
      </c>
      <c r="V21" s="23"/>
    </row>
    <row r="22" spans="1:25" x14ac:dyDescent="0.55000000000000004">
      <c r="A22">
        <v>19</v>
      </c>
      <c r="B22">
        <v>89</v>
      </c>
      <c r="C22">
        <v>12.9</v>
      </c>
      <c r="D22" s="9">
        <f t="shared" si="5"/>
        <v>223663.91787806427</v>
      </c>
      <c r="E22" s="9">
        <f t="shared" si="0"/>
        <v>246030.30966587071</v>
      </c>
      <c r="F22" s="9">
        <f t="shared" si="6"/>
        <v>17338.28820760188</v>
      </c>
      <c r="G22" s="9">
        <f t="shared" si="1"/>
        <v>228692.02145826883</v>
      </c>
      <c r="H22" s="15">
        <f t="shared" si="7"/>
        <v>-4161.1891698244508</v>
      </c>
      <c r="I22" s="11">
        <f t="shared" si="2"/>
        <v>13177.099037777429</v>
      </c>
      <c r="J22" s="11">
        <f t="shared" si="8"/>
        <v>20950.684226738958</v>
      </c>
      <c r="K22" s="15">
        <f t="shared" si="11"/>
        <v>-628.52052680216877</v>
      </c>
      <c r="L22" s="11">
        <f t="shared" si="12"/>
        <v>243006.10500510377</v>
      </c>
      <c r="M22" s="13">
        <f t="shared" si="9"/>
        <v>422553.71582541015</v>
      </c>
      <c r="N22" s="13">
        <f t="shared" si="13"/>
        <v>416812.04131338809</v>
      </c>
      <c r="O22" s="13">
        <f t="shared" si="3"/>
        <v>5741.6745120220585</v>
      </c>
      <c r="P22" s="16">
        <f t="shared" si="4"/>
        <v>1.7024330612399046</v>
      </c>
      <c r="Q22" s="18">
        <f t="shared" si="10"/>
        <v>3372.6286470496061</v>
      </c>
      <c r="R22" s="19">
        <f t="shared" si="14"/>
        <v>0.14052619362706692</v>
      </c>
      <c r="S22" s="23">
        <f t="shared" si="15"/>
        <v>7.3317314500489505E-3</v>
      </c>
      <c r="T22" s="19">
        <f t="shared" si="16"/>
        <v>1.0137752126688324</v>
      </c>
      <c r="U22" s="23">
        <f t="shared" si="18"/>
        <v>7.603554145625413E-4</v>
      </c>
      <c r="V22" s="23"/>
    </row>
    <row r="23" spans="1:25" ht="27.9" customHeight="1" x14ac:dyDescent="0.55000000000000004">
      <c r="A23">
        <v>20</v>
      </c>
      <c r="B23">
        <v>90</v>
      </c>
      <c r="C23">
        <v>12.2</v>
      </c>
      <c r="D23" s="9">
        <f t="shared" si="5"/>
        <v>228692.02145826883</v>
      </c>
      <c r="E23" s="9">
        <f t="shared" si="0"/>
        <v>251561.22360409575</v>
      </c>
      <c r="F23" s="9">
        <f t="shared" si="6"/>
        <v>18745.24766051384</v>
      </c>
      <c r="G23" s="9">
        <f t="shared" si="1"/>
        <v>232815.9759435819</v>
      </c>
      <c r="H23" s="15">
        <f t="shared" si="7"/>
        <v>-4498.8594385233218</v>
      </c>
      <c r="I23" s="11">
        <f t="shared" si="2"/>
        <v>14246.388221990517</v>
      </c>
      <c r="J23" s="11">
        <f t="shared" si="8"/>
        <v>24300.610500510378</v>
      </c>
      <c r="K23" s="15">
        <f t="shared" si="11"/>
        <v>-729.01831501531137</v>
      </c>
      <c r="L23" s="11">
        <f t="shared" si="12"/>
        <v>280824.08541258937</v>
      </c>
      <c r="M23" s="13">
        <f t="shared" si="9"/>
        <v>464809.08740795119</v>
      </c>
      <c r="N23" s="13">
        <f t="shared" si="13"/>
        <v>457764.22712971165</v>
      </c>
      <c r="O23" s="13">
        <f t="shared" si="3"/>
        <v>7044.8602782395319</v>
      </c>
      <c r="P23" s="16">
        <f t="shared" si="4"/>
        <v>1.7535060530771018</v>
      </c>
      <c r="Q23" s="18">
        <f t="shared" si="10"/>
        <v>4017.5853775223718</v>
      </c>
      <c r="R23" s="19">
        <f t="shared" si="14"/>
        <v>0.16739939073009882</v>
      </c>
      <c r="S23" s="23">
        <f t="shared" si="15"/>
        <v>8.179509404052876E-3</v>
      </c>
      <c r="T23" s="19">
        <f t="shared" si="16"/>
        <v>1.015389713439192</v>
      </c>
      <c r="U23" s="23">
        <f t="shared" si="18"/>
        <v>8.0413856353267477E-4</v>
      </c>
      <c r="V23" s="23"/>
    </row>
    <row r="24" spans="1:25" x14ac:dyDescent="0.55000000000000004">
      <c r="A24">
        <v>21</v>
      </c>
      <c r="B24">
        <v>91</v>
      </c>
      <c r="C24">
        <v>11.5</v>
      </c>
      <c r="D24" s="9">
        <f t="shared" si="5"/>
        <v>232815.9759435819</v>
      </c>
      <c r="E24" s="9">
        <f t="shared" si="0"/>
        <v>256097.5735379401</v>
      </c>
      <c r="F24" s="9">
        <f t="shared" si="6"/>
        <v>20244.867473354949</v>
      </c>
      <c r="G24" s="9">
        <f t="shared" si="1"/>
        <v>235852.70606458516</v>
      </c>
      <c r="H24" s="15">
        <f t="shared" si="7"/>
        <v>-4858.7681936051877</v>
      </c>
      <c r="I24" s="11">
        <f t="shared" si="2"/>
        <v>15386.09927974976</v>
      </c>
      <c r="J24" s="11">
        <f t="shared" si="8"/>
        <v>28082.408541258937</v>
      </c>
      <c r="K24" s="15">
        <f t="shared" si="11"/>
        <v>-842.47225623776808</v>
      </c>
      <c r="L24" s="11">
        <f t="shared" si="12"/>
        <v>323450.12097736029</v>
      </c>
      <c r="M24" s="13">
        <f t="shared" si="9"/>
        <v>511289.99614874634</v>
      </c>
      <c r="N24" s="13">
        <f t="shared" si="13"/>
        <v>502698.177586445</v>
      </c>
      <c r="O24" s="13">
        <f t="shared" si="3"/>
        <v>8591.8185623013414</v>
      </c>
      <c r="P24" s="16">
        <f t="shared" si="4"/>
        <v>1.806111234669415</v>
      </c>
      <c r="Q24" s="18">
        <f t="shared" si="10"/>
        <v>4757.0816223143429</v>
      </c>
      <c r="R24" s="19">
        <f t="shared" si="14"/>
        <v>0.19821173426309763</v>
      </c>
      <c r="S24" s="23">
        <f t="shared" si="15"/>
        <v>9.0825091233639466E-3</v>
      </c>
      <c r="T24" s="19">
        <f t="shared" si="16"/>
        <v>1.0170914058283489</v>
      </c>
      <c r="U24" s="23">
        <f t="shared" si="18"/>
        <v>8.4770864862959705E-4</v>
      </c>
      <c r="V24" s="23"/>
    </row>
    <row r="25" spans="1:25" x14ac:dyDescent="0.55000000000000004">
      <c r="A25">
        <v>22</v>
      </c>
      <c r="B25">
        <v>92</v>
      </c>
      <c r="C25">
        <v>10.8</v>
      </c>
      <c r="D25" s="9">
        <f t="shared" si="5"/>
        <v>235852.70606458516</v>
      </c>
      <c r="E25" s="9">
        <f t="shared" si="0"/>
        <v>259437.9766710437</v>
      </c>
      <c r="F25" s="9">
        <f t="shared" si="6"/>
        <v>21838.213524498624</v>
      </c>
      <c r="G25" s="9">
        <f t="shared" si="1"/>
        <v>237599.76314654507</v>
      </c>
      <c r="H25" s="15">
        <f t="shared" si="7"/>
        <v>-5241.1712458796692</v>
      </c>
      <c r="I25" s="11">
        <f t="shared" si="2"/>
        <v>16597.042278618956</v>
      </c>
      <c r="J25" s="11">
        <f t="shared" si="8"/>
        <v>32345.012097736031</v>
      </c>
      <c r="K25" s="15">
        <f t="shared" si="11"/>
        <v>-970.350362932081</v>
      </c>
      <c r="L25" s="11">
        <f t="shared" si="12"/>
        <v>371421.82499078318</v>
      </c>
      <c r="M25" s="13">
        <f t="shared" si="9"/>
        <v>562418.99576362106</v>
      </c>
      <c r="N25" s="13">
        <f t="shared" si="13"/>
        <v>551997.64498215739</v>
      </c>
      <c r="O25" s="13">
        <f t="shared" si="3"/>
        <v>10421.350781463669</v>
      </c>
      <c r="P25" s="16">
        <f t="shared" si="4"/>
        <v>1.8602945717094976</v>
      </c>
      <c r="Q25" s="18">
        <f t="shared" si="10"/>
        <v>5601.9895665701379</v>
      </c>
      <c r="R25" s="19">
        <f t="shared" si="14"/>
        <v>0.23341623194042241</v>
      </c>
      <c r="S25" s="23">
        <f t="shared" si="15"/>
        <v>1.0039958116708547E-2</v>
      </c>
      <c r="T25" s="19">
        <f t="shared" si="16"/>
        <v>1.0188793392076891</v>
      </c>
      <c r="U25" s="23">
        <f t="shared" si="18"/>
        <v>8.9103179250260567E-4</v>
      </c>
      <c r="V25" s="23"/>
    </row>
    <row r="26" spans="1:25" x14ac:dyDescent="0.55000000000000004">
      <c r="A26">
        <v>23</v>
      </c>
      <c r="B26">
        <v>93</v>
      </c>
      <c r="C26">
        <v>10.1</v>
      </c>
      <c r="D26" s="9">
        <f t="shared" si="5"/>
        <v>237599.76314654507</v>
      </c>
      <c r="E26" s="9">
        <f t="shared" si="0"/>
        <v>261359.73946119958</v>
      </c>
      <c r="F26" s="9">
        <f t="shared" si="6"/>
        <v>23524.729024410404</v>
      </c>
      <c r="G26" s="9">
        <f t="shared" si="1"/>
        <v>237835.01043678919</v>
      </c>
      <c r="H26" s="15">
        <f t="shared" si="7"/>
        <v>-5645.934965858497</v>
      </c>
      <c r="I26" s="11">
        <f t="shared" si="2"/>
        <v>17878.794058551906</v>
      </c>
      <c r="J26" s="11">
        <f t="shared" si="8"/>
        <v>37142.182499078321</v>
      </c>
      <c r="K26" s="15">
        <f t="shared" si="11"/>
        <v>-1114.2654749723497</v>
      </c>
      <c r="L26" s="11">
        <f t="shared" si="12"/>
        <v>425328.53607344104</v>
      </c>
      <c r="M26" s="13">
        <f t="shared" si="9"/>
        <v>618660.89533998317</v>
      </c>
      <c r="N26" s="13">
        <f t="shared" si="13"/>
        <v>606083.14400540083</v>
      </c>
      <c r="O26" s="13">
        <f t="shared" si="3"/>
        <v>12577.751334582339</v>
      </c>
      <c r="P26" s="16">
        <f t="shared" si="4"/>
        <v>1.9161034088607827</v>
      </c>
      <c r="Q26" s="18">
        <f t="shared" si="10"/>
        <v>6564.2340994844471</v>
      </c>
      <c r="R26" s="19">
        <f t="shared" si="14"/>
        <v>0.2735097541451853</v>
      </c>
      <c r="S26" s="23">
        <f t="shared" si="15"/>
        <v>1.1050459069090302E-2</v>
      </c>
      <c r="T26" s="19">
        <f t="shared" si="16"/>
        <v>1.0207525179655388</v>
      </c>
      <c r="U26" s="23">
        <f t="shared" si="18"/>
        <v>9.3407770612596863E-4</v>
      </c>
      <c r="V26" s="23"/>
    </row>
    <row r="27" spans="1:25" x14ac:dyDescent="0.55000000000000004">
      <c r="A27">
        <v>24</v>
      </c>
      <c r="B27">
        <v>94</v>
      </c>
      <c r="C27">
        <v>9.5</v>
      </c>
      <c r="D27" s="9">
        <f t="shared" si="5"/>
        <v>237835.01043678919</v>
      </c>
      <c r="E27" s="9">
        <f t="shared" si="0"/>
        <v>261618.51148046812</v>
      </c>
      <c r="F27" s="9">
        <f t="shared" si="6"/>
        <v>25035.264256504124</v>
      </c>
      <c r="G27" s="9">
        <f t="shared" si="1"/>
        <v>236583.24722396399</v>
      </c>
      <c r="H27" s="15">
        <f t="shared" si="7"/>
        <v>-6008.4634215609894</v>
      </c>
      <c r="I27" s="11">
        <f t="shared" si="2"/>
        <v>19026.800834943133</v>
      </c>
      <c r="J27" s="11">
        <f t="shared" si="8"/>
        <v>42532.853607344106</v>
      </c>
      <c r="K27" s="15">
        <f t="shared" si="11"/>
        <v>-1275.985608220323</v>
      </c>
      <c r="L27" s="11">
        <f t="shared" si="12"/>
        <v>485612.20490750793</v>
      </c>
      <c r="M27" s="13">
        <f t="shared" si="9"/>
        <v>680526.98487398156</v>
      </c>
      <c r="N27" s="13">
        <f t="shared" si="13"/>
        <v>665415.47279772058</v>
      </c>
      <c r="O27" s="13">
        <f t="shared" si="3"/>
        <v>15111.512076260988</v>
      </c>
      <c r="P27" s="16">
        <f t="shared" si="4"/>
        <v>1.9735865111266062</v>
      </c>
      <c r="Q27" s="18">
        <f t="shared" si="10"/>
        <v>7656.8784753371165</v>
      </c>
      <c r="R27" s="19">
        <f t="shared" si="14"/>
        <v>0.31903660313904653</v>
      </c>
      <c r="S27" s="23">
        <f t="shared" si="15"/>
        <v>1.2111963934587022E-2</v>
      </c>
      <c r="T27" s="19">
        <f t="shared" si="16"/>
        <v>1.022709889826765</v>
      </c>
      <c r="U27" s="23">
        <f t="shared" si="18"/>
        <v>9.7681847644004449E-4</v>
      </c>
      <c r="V27" s="23"/>
    </row>
    <row r="28" spans="1:25" ht="28.8" customHeight="1" x14ac:dyDescent="0.55000000000000004">
      <c r="A28">
        <v>25</v>
      </c>
      <c r="B28">
        <v>95</v>
      </c>
      <c r="C28">
        <v>8.9</v>
      </c>
      <c r="D28" s="9">
        <f t="shared" si="5"/>
        <v>236583.24722396399</v>
      </c>
      <c r="E28" s="9">
        <f t="shared" si="0"/>
        <v>260241.5719463604</v>
      </c>
      <c r="F28" s="9">
        <f t="shared" si="6"/>
        <v>26582.387328535278</v>
      </c>
      <c r="G28" s="9">
        <f t="shared" si="1"/>
        <v>233659.18461782511</v>
      </c>
      <c r="H28" s="15">
        <f t="shared" si="7"/>
        <v>-6379.7729588484663</v>
      </c>
      <c r="I28" s="11">
        <f t="shared" si="2"/>
        <v>20202.614369686813</v>
      </c>
      <c r="J28" s="11">
        <f t="shared" si="8"/>
        <v>48561.220490750798</v>
      </c>
      <c r="K28" s="15">
        <f t="shared" si="11"/>
        <v>-1456.836614722524</v>
      </c>
      <c r="L28" s="11">
        <f t="shared" si="12"/>
        <v>552919.20315322303</v>
      </c>
      <c r="M28" s="13">
        <f t="shared" si="9"/>
        <v>748579.68336137978</v>
      </c>
      <c r="N28" s="13">
        <f t="shared" si="13"/>
        <v>730500.18346277019</v>
      </c>
      <c r="O28" s="13">
        <f t="shared" si="3"/>
        <v>18079.499898609589</v>
      </c>
      <c r="P28" s="16">
        <f t="shared" si="4"/>
        <v>2.0327941064604045</v>
      </c>
      <c r="Q28" s="18">
        <f t="shared" si="10"/>
        <v>8893.915936272786</v>
      </c>
      <c r="R28" s="25">
        <f t="shared" si="14"/>
        <v>0.37057983067803274</v>
      </c>
      <c r="S28" s="26">
        <f t="shared" si="15"/>
        <v>1.3221384862198704E-2</v>
      </c>
      <c r="T28" s="25">
        <f t="shared" si="16"/>
        <v>1.0247494802984276</v>
      </c>
      <c r="U28" s="26">
        <f t="shared" si="18"/>
        <v>1.0191929099898633E-3</v>
      </c>
      <c r="V28" s="23"/>
    </row>
    <row r="29" spans="1:25" x14ac:dyDescent="0.55000000000000004">
      <c r="A29">
        <v>26</v>
      </c>
      <c r="B29">
        <v>96</v>
      </c>
      <c r="C29">
        <v>8.4</v>
      </c>
      <c r="D29" s="9">
        <f t="shared" si="5"/>
        <v>233659.18461782511</v>
      </c>
      <c r="E29" s="9">
        <f t="shared" si="0"/>
        <v>257025.10307960765</v>
      </c>
      <c r="F29" s="9">
        <f t="shared" si="6"/>
        <v>27816.569597360132</v>
      </c>
      <c r="G29" s="9">
        <f t="shared" si="1"/>
        <v>229208.53348224753</v>
      </c>
      <c r="H29" s="15">
        <f t="shared" si="7"/>
        <v>-6675.9767033664311</v>
      </c>
      <c r="I29" s="11">
        <f t="shared" si="2"/>
        <v>21140.5928939937</v>
      </c>
      <c r="J29" s="11">
        <f t="shared" si="8"/>
        <v>55291.920315322306</v>
      </c>
      <c r="K29" s="15">
        <f t="shared" si="11"/>
        <v>-1658.7576094596693</v>
      </c>
      <c r="L29" s="11">
        <f t="shared" si="12"/>
        <v>627692.95875307941</v>
      </c>
      <c r="M29" s="13">
        <f t="shared" si="9"/>
        <v>823437.65169751784</v>
      </c>
      <c r="N29" s="13">
        <f t="shared" si="13"/>
        <v>801891.44419958757</v>
      </c>
      <c r="O29" s="13">
        <f t="shared" si="3"/>
        <v>21546.207497930271</v>
      </c>
      <c r="P29" s="16">
        <f t="shared" si="4"/>
        <v>2.0937779296542165</v>
      </c>
      <c r="Q29" s="18">
        <f t="shared" si="10"/>
        <v>10290.588697478814</v>
      </c>
      <c r="R29" s="19">
        <f t="shared" si="14"/>
        <v>0.42877452906161723</v>
      </c>
      <c r="S29" s="23">
        <f t="shared" si="15"/>
        <v>1.4375025238001493E-2</v>
      </c>
      <c r="T29" s="19">
        <f t="shared" si="16"/>
        <v>1.0268692323054236</v>
      </c>
      <c r="U29" s="23">
        <f t="shared" si="18"/>
        <v>1.0611463397613985E-3</v>
      </c>
      <c r="V29" s="23"/>
    </row>
    <row r="30" spans="1:25" x14ac:dyDescent="0.55000000000000004">
      <c r="A30">
        <v>27</v>
      </c>
      <c r="B30">
        <v>97</v>
      </c>
      <c r="C30">
        <v>7.8</v>
      </c>
      <c r="D30" s="9">
        <f t="shared" si="5"/>
        <v>229208.53348224753</v>
      </c>
      <c r="E30" s="9">
        <f t="shared" si="0"/>
        <v>252129.3868304723</v>
      </c>
      <c r="F30" s="9">
        <f t="shared" si="6"/>
        <v>29385.709420800966</v>
      </c>
      <c r="G30" s="9">
        <f t="shared" si="1"/>
        <v>222743.67740967133</v>
      </c>
      <c r="H30" s="15">
        <f t="shared" si="7"/>
        <v>-7052.5702609922319</v>
      </c>
      <c r="I30" s="11">
        <f t="shared" si="2"/>
        <v>22333.139159808736</v>
      </c>
      <c r="J30" s="11">
        <f t="shared" si="8"/>
        <v>62769.295875307944</v>
      </c>
      <c r="K30" s="15">
        <f t="shared" si="11"/>
        <v>-1883.0788762592383</v>
      </c>
      <c r="L30" s="11">
        <f t="shared" si="12"/>
        <v>710912.31491193688</v>
      </c>
      <c r="M30" s="13">
        <f t="shared" si="9"/>
        <v>905781.41686726967</v>
      </c>
      <c r="N30" s="13">
        <f t="shared" si="13"/>
        <v>880197.50974328711</v>
      </c>
      <c r="O30" s="13">
        <f t="shared" si="3"/>
        <v>25583.907123982557</v>
      </c>
      <c r="P30" s="16">
        <f t="shared" si="4"/>
        <v>2.1565912675438432</v>
      </c>
      <c r="Q30" s="18">
        <f t="shared" si="10"/>
        <v>11863.122840667089</v>
      </c>
      <c r="R30" s="19">
        <f t="shared" si="14"/>
        <v>0.49429678502779539</v>
      </c>
      <c r="S30" s="23">
        <f t="shared" si="15"/>
        <v>1.5568238630629283E-2</v>
      </c>
      <c r="T30" s="19">
        <f t="shared" si="16"/>
        <v>1.0290660980527475</v>
      </c>
      <c r="U30" s="23">
        <f t="shared" si="18"/>
        <v>1.1025954896524137E-3</v>
      </c>
      <c r="V30" s="23"/>
    </row>
    <row r="31" spans="1:25" x14ac:dyDescent="0.55000000000000004">
      <c r="A31">
        <v>28</v>
      </c>
      <c r="B31">
        <v>98</v>
      </c>
      <c r="C31">
        <v>7.3</v>
      </c>
      <c r="D31" s="9">
        <f t="shared" si="5"/>
        <v>222743.67740967133</v>
      </c>
      <c r="E31" s="9">
        <f t="shared" si="0"/>
        <v>245018.0451506385</v>
      </c>
      <c r="F31" s="9">
        <f t="shared" si="6"/>
        <v>30512.832521872788</v>
      </c>
      <c r="G31" s="9">
        <f t="shared" si="1"/>
        <v>214505.2126287657</v>
      </c>
      <c r="H31" s="15">
        <f t="shared" si="7"/>
        <v>-7323.0798052494692</v>
      </c>
      <c r="I31" s="11">
        <f t="shared" si="2"/>
        <v>23189.752716623319</v>
      </c>
      <c r="J31" s="11">
        <f t="shared" si="8"/>
        <v>71091.231491193685</v>
      </c>
      <c r="K31" s="15">
        <f t="shared" si="11"/>
        <v>-2132.7369447358105</v>
      </c>
      <c r="L31" s="11">
        <f t="shared" si="12"/>
        <v>803060.56217501801</v>
      </c>
      <c r="M31" s="13">
        <f t="shared" si="9"/>
        <v>996359.55855399673</v>
      </c>
      <c r="N31" s="13">
        <f t="shared" si="13"/>
        <v>966084.52377287997</v>
      </c>
      <c r="O31" s="13">
        <f t="shared" si="3"/>
        <v>30275.034781116759</v>
      </c>
      <c r="P31" s="16">
        <f t="shared" si="4"/>
        <v>2.2212890055701586</v>
      </c>
      <c r="Q31" s="18">
        <f t="shared" si="10"/>
        <v>13629.489321379768</v>
      </c>
      <c r="R31" s="19">
        <f t="shared" si="14"/>
        <v>0.56789538839082365</v>
      </c>
      <c r="S31" s="23">
        <f t="shared" si="15"/>
        <v>1.6796320659412611E-2</v>
      </c>
      <c r="T31" s="19">
        <f t="shared" si="16"/>
        <v>1.0313378736913026</v>
      </c>
      <c r="U31" s="23">
        <f t="shared" si="18"/>
        <v>1.143500183116819E-3</v>
      </c>
      <c r="V31" s="23"/>
    </row>
    <row r="32" spans="1:25" x14ac:dyDescent="0.55000000000000004">
      <c r="A32">
        <v>29</v>
      </c>
      <c r="B32">
        <v>99</v>
      </c>
      <c r="C32">
        <v>6.8</v>
      </c>
      <c r="D32" s="9">
        <f t="shared" si="5"/>
        <v>214505.2126287657</v>
      </c>
      <c r="E32" s="9">
        <f t="shared" si="0"/>
        <v>235955.7338916423</v>
      </c>
      <c r="F32" s="9">
        <f t="shared" si="6"/>
        <v>31544.884210112603</v>
      </c>
      <c r="G32" s="9">
        <f t="shared" si="1"/>
        <v>204410.84968152971</v>
      </c>
      <c r="H32" s="15">
        <f t="shared" si="7"/>
        <v>-7570.7722104270242</v>
      </c>
      <c r="I32" s="11">
        <f t="shared" si="2"/>
        <v>23974.111999685578</v>
      </c>
      <c r="J32" s="11">
        <f t="shared" si="8"/>
        <v>80306.056217501813</v>
      </c>
      <c r="K32" s="15">
        <f t="shared" si="11"/>
        <v>-2409.1816865250544</v>
      </c>
      <c r="L32" s="11">
        <f t="shared" si="12"/>
        <v>904931.54870568041</v>
      </c>
      <c r="M32" s="13">
        <f t="shared" si="9"/>
        <v>1095995.5144093966</v>
      </c>
      <c r="N32" s="13">
        <f t="shared" si="13"/>
        <v>1060283.7944636429</v>
      </c>
      <c r="O32" s="13">
        <f t="shared" si="3"/>
        <v>35711.719945753692</v>
      </c>
      <c r="P32" s="16">
        <f t="shared" si="4"/>
        <v>2.2879276757372633</v>
      </c>
      <c r="Q32" s="18">
        <f t="shared" si="10"/>
        <v>15608.762604021529</v>
      </c>
      <c r="R32" s="19">
        <f t="shared" si="14"/>
        <v>0.65036510850089702</v>
      </c>
      <c r="S32" s="23">
        <f t="shared" si="15"/>
        <v>1.8053767588696035E-2</v>
      </c>
      <c r="T32" s="19">
        <f t="shared" si="16"/>
        <v>1.0336812843242775</v>
      </c>
      <c r="U32" s="23">
        <f t="shared" si="18"/>
        <v>1.1837891583590388E-3</v>
      </c>
      <c r="V32" s="23"/>
    </row>
    <row r="33" spans="1:32" ht="18.600000000000001" customHeight="1" x14ac:dyDescent="0.55000000000000004">
      <c r="A33">
        <v>30</v>
      </c>
      <c r="B33">
        <v>100</v>
      </c>
      <c r="C33">
        <v>6.4</v>
      </c>
      <c r="D33" s="9">
        <f t="shared" si="5"/>
        <v>204410.84968152971</v>
      </c>
      <c r="E33" s="9">
        <f t="shared" si="0"/>
        <v>224851.93464968269</v>
      </c>
      <c r="F33" s="9">
        <f t="shared" si="6"/>
        <v>31939.195262739016</v>
      </c>
      <c r="G33" s="9">
        <f t="shared" si="1"/>
        <v>192912.73938694366</v>
      </c>
      <c r="H33" s="15">
        <f t="shared" si="7"/>
        <v>-7665.4068630573638</v>
      </c>
      <c r="I33" s="11">
        <f t="shared" si="2"/>
        <v>24273.788399681653</v>
      </c>
      <c r="J33" s="11">
        <f t="shared" si="8"/>
        <v>90493.154870568047</v>
      </c>
      <c r="K33" s="15">
        <f t="shared" si="11"/>
        <v>-2714.7946461170413</v>
      </c>
      <c r="L33" s="11">
        <f t="shared" si="12"/>
        <v>1016983.6973298131</v>
      </c>
      <c r="M33" s="13">
        <f t="shared" si="9"/>
        <v>1205595.0658503363</v>
      </c>
      <c r="N33" s="13">
        <f t="shared" si="13"/>
        <v>1163597.3792638904</v>
      </c>
      <c r="O33" s="13">
        <f t="shared" si="3"/>
        <v>41997.686586445896</v>
      </c>
      <c r="P33" s="16">
        <f t="shared" si="4"/>
        <v>2.3565655060093813</v>
      </c>
      <c r="Q33" s="18">
        <f t="shared" si="10"/>
        <v>17821.565528031922</v>
      </c>
      <c r="R33" s="19">
        <f t="shared" si="14"/>
        <v>0.74256523033466348</v>
      </c>
      <c r="S33" s="23">
        <f t="shared" si="15"/>
        <v>1.9334828996610209E-2</v>
      </c>
      <c r="T33" s="19">
        <f t="shared" si="16"/>
        <v>1.0360929711039863</v>
      </c>
      <c r="U33" s="23">
        <f t="shared" si="18"/>
        <v>1.2233987859027184E-3</v>
      </c>
      <c r="V33" s="23"/>
    </row>
    <row r="34" spans="1:32" x14ac:dyDescent="0.55000000000000004">
      <c r="A34">
        <v>31</v>
      </c>
      <c r="B34">
        <v>101</v>
      </c>
      <c r="C34">
        <v>6</v>
      </c>
      <c r="D34" s="9"/>
      <c r="E34" s="9"/>
      <c r="F34" s="9"/>
      <c r="G34" s="9"/>
      <c r="H34" s="15"/>
      <c r="I34" s="11"/>
      <c r="J34" s="11"/>
      <c r="K34" s="17"/>
      <c r="L34" s="11"/>
      <c r="M34" s="13"/>
      <c r="N34" s="13"/>
      <c r="O34" s="13"/>
      <c r="P34" s="16"/>
      <c r="Q34" s="18"/>
      <c r="R34" s="19">
        <f t="shared" si="14"/>
        <v>0</v>
      </c>
      <c r="S34" s="23">
        <f t="shared" si="15"/>
        <v>0</v>
      </c>
      <c r="T34" s="19" t="e">
        <f t="shared" si="16"/>
        <v>#DIV/0!</v>
      </c>
      <c r="U34" s="23" t="e">
        <f t="shared" si="18"/>
        <v>#DIV/0!</v>
      </c>
    </row>
    <row r="35" spans="1:32" x14ac:dyDescent="0.55000000000000004">
      <c r="A35">
        <v>32</v>
      </c>
      <c r="B35">
        <v>102</v>
      </c>
      <c r="C35">
        <v>5.6</v>
      </c>
      <c r="D35" s="9"/>
      <c r="E35" s="9"/>
      <c r="F35" s="9"/>
      <c r="G35" s="9"/>
      <c r="H35" s="15"/>
      <c r="I35" s="11"/>
      <c r="J35" s="11"/>
      <c r="K35" s="17"/>
      <c r="L35" s="11"/>
      <c r="M35" s="13"/>
      <c r="N35" s="13"/>
      <c r="O35" s="13"/>
      <c r="P35" s="16"/>
      <c r="Q35" s="18"/>
      <c r="R35" s="19">
        <f t="shared" si="14"/>
        <v>0</v>
      </c>
      <c r="S35" s="23">
        <f t="shared" si="15"/>
        <v>0</v>
      </c>
      <c r="T35" s="19" t="e">
        <f t="shared" si="16"/>
        <v>#DIV/0!</v>
      </c>
      <c r="U35" s="23" t="e">
        <f t="shared" si="18"/>
        <v>#DIV/0!</v>
      </c>
    </row>
    <row r="36" spans="1:32" x14ac:dyDescent="0.55000000000000004">
      <c r="A36">
        <v>33</v>
      </c>
      <c r="B36">
        <v>103</v>
      </c>
      <c r="C36">
        <v>5.2</v>
      </c>
      <c r="D36" s="9"/>
      <c r="E36" s="9"/>
      <c r="F36" s="9"/>
      <c r="G36" s="9"/>
      <c r="H36" s="15"/>
      <c r="I36" s="11"/>
      <c r="J36" s="11"/>
      <c r="K36" s="17"/>
      <c r="L36" s="11"/>
      <c r="M36" s="13"/>
      <c r="N36" s="13"/>
      <c r="O36" s="13"/>
      <c r="P36" s="16"/>
      <c r="Q36" s="18"/>
      <c r="R36" s="19">
        <f t="shared" si="14"/>
        <v>0</v>
      </c>
      <c r="S36" s="23">
        <f t="shared" si="15"/>
        <v>0</v>
      </c>
      <c r="T36" s="19" t="e">
        <f t="shared" si="16"/>
        <v>#DIV/0!</v>
      </c>
      <c r="U36" s="23" t="e">
        <f t="shared" si="18"/>
        <v>#DIV/0!</v>
      </c>
    </row>
    <row r="37" spans="1:32" x14ac:dyDescent="0.55000000000000004">
      <c r="A37">
        <v>34</v>
      </c>
      <c r="B37">
        <v>104</v>
      </c>
      <c r="C37">
        <v>4.9000000000000004</v>
      </c>
      <c r="D37" s="9"/>
      <c r="E37" s="9"/>
      <c r="F37" s="9"/>
      <c r="G37" s="9"/>
      <c r="H37" s="15"/>
      <c r="I37" s="11"/>
      <c r="J37" s="11"/>
      <c r="K37" s="17"/>
      <c r="L37" s="11"/>
      <c r="M37" s="13"/>
      <c r="N37" s="13"/>
      <c r="O37" s="13"/>
      <c r="P37" s="16"/>
      <c r="Q37" s="18"/>
      <c r="R37" s="19">
        <f t="shared" si="14"/>
        <v>0</v>
      </c>
      <c r="S37" s="23">
        <f t="shared" si="15"/>
        <v>0</v>
      </c>
      <c r="T37" s="19" t="e">
        <f t="shared" si="16"/>
        <v>#DIV/0!</v>
      </c>
      <c r="U37" s="23" t="e">
        <f t="shared" si="18"/>
        <v>#DIV/0!</v>
      </c>
    </row>
    <row r="38" spans="1:32" x14ac:dyDescent="0.55000000000000004">
      <c r="A38">
        <v>35</v>
      </c>
      <c r="B38">
        <v>105</v>
      </c>
      <c r="C38">
        <v>4.5999999999999996</v>
      </c>
      <c r="D38" s="9"/>
      <c r="E38" s="9"/>
      <c r="F38" s="9"/>
      <c r="G38" s="9"/>
      <c r="H38" s="15"/>
      <c r="I38" s="11"/>
      <c r="J38" s="11"/>
      <c r="K38" s="17"/>
      <c r="L38" s="11"/>
      <c r="M38" s="13"/>
      <c r="N38" s="13"/>
      <c r="O38" s="13"/>
      <c r="P38" s="16"/>
      <c r="Q38" s="18"/>
      <c r="R38" s="19">
        <f t="shared" si="14"/>
        <v>0</v>
      </c>
      <c r="S38" s="23">
        <f t="shared" si="15"/>
        <v>0</v>
      </c>
      <c r="T38" s="19" t="e">
        <f t="shared" si="16"/>
        <v>#DIV/0!</v>
      </c>
      <c r="U38" s="23" t="e">
        <f t="shared" si="18"/>
        <v>#DIV/0!</v>
      </c>
    </row>
    <row r="39" spans="1:32" x14ac:dyDescent="0.55000000000000004">
      <c r="A39">
        <v>36</v>
      </c>
      <c r="B39">
        <v>106</v>
      </c>
      <c r="C39">
        <v>4.3</v>
      </c>
      <c r="D39" s="9"/>
      <c r="E39" s="9"/>
      <c r="F39" s="9"/>
      <c r="G39" s="9"/>
      <c r="H39" s="15"/>
      <c r="I39" s="11"/>
      <c r="J39" s="11"/>
      <c r="K39" s="17"/>
      <c r="L39" s="11"/>
      <c r="M39" s="13"/>
      <c r="N39" s="13"/>
      <c r="O39" s="13"/>
      <c r="P39" s="16"/>
      <c r="Q39" s="18"/>
      <c r="R39" s="19">
        <f t="shared" si="14"/>
        <v>0</v>
      </c>
      <c r="S39" s="23">
        <f t="shared" si="15"/>
        <v>0</v>
      </c>
      <c r="T39" s="19" t="e">
        <f t="shared" si="16"/>
        <v>#DIV/0!</v>
      </c>
      <c r="U39" s="23" t="e">
        <f t="shared" si="18"/>
        <v>#DIV/0!</v>
      </c>
    </row>
    <row r="40" spans="1:32" x14ac:dyDescent="0.55000000000000004">
      <c r="A40">
        <v>37</v>
      </c>
      <c r="B40">
        <v>107</v>
      </c>
      <c r="C40">
        <v>4.0999999999999996</v>
      </c>
      <c r="D40" s="9"/>
      <c r="E40" s="9"/>
      <c r="F40" s="9"/>
      <c r="G40" s="9"/>
      <c r="H40" s="15"/>
      <c r="I40" s="11"/>
      <c r="J40" s="11"/>
      <c r="K40" s="17"/>
      <c r="L40" s="11"/>
      <c r="M40" s="13"/>
      <c r="N40" s="13"/>
      <c r="O40" s="13"/>
      <c r="P40" s="16"/>
      <c r="Q40" s="18"/>
      <c r="R40" s="19">
        <f t="shared" si="14"/>
        <v>0</v>
      </c>
      <c r="S40" s="23">
        <f t="shared" si="15"/>
        <v>0</v>
      </c>
      <c r="T40" s="19" t="e">
        <f t="shared" si="16"/>
        <v>#DIV/0!</v>
      </c>
      <c r="U40" s="23" t="e">
        <f t="shared" si="18"/>
        <v>#DIV/0!</v>
      </c>
    </row>
    <row r="41" spans="1:32" x14ac:dyDescent="0.55000000000000004">
      <c r="A41">
        <v>38</v>
      </c>
      <c r="B41">
        <v>108</v>
      </c>
      <c r="C41">
        <v>3.9</v>
      </c>
      <c r="D41" s="9"/>
      <c r="E41" s="9"/>
      <c r="F41" s="9"/>
      <c r="G41" s="9"/>
      <c r="H41" s="15"/>
      <c r="I41" s="11"/>
      <c r="J41" s="11"/>
      <c r="K41" s="17"/>
      <c r="L41" s="11"/>
      <c r="M41" s="13"/>
      <c r="N41" s="13"/>
      <c r="O41" s="13"/>
      <c r="P41" s="16"/>
      <c r="Q41" s="18"/>
      <c r="R41" s="19">
        <f t="shared" si="14"/>
        <v>0</v>
      </c>
      <c r="S41" s="23">
        <f t="shared" si="15"/>
        <v>0</v>
      </c>
      <c r="T41" s="19" t="e">
        <f t="shared" si="16"/>
        <v>#DIV/0!</v>
      </c>
      <c r="U41" s="23" t="e">
        <f t="shared" si="18"/>
        <v>#DIV/0!</v>
      </c>
    </row>
    <row r="42" spans="1:32" x14ac:dyDescent="0.55000000000000004">
      <c r="A42">
        <v>39</v>
      </c>
      <c r="B42">
        <v>109</v>
      </c>
      <c r="C42">
        <v>3.7</v>
      </c>
      <c r="D42" s="9"/>
      <c r="E42" s="9"/>
      <c r="F42" s="9"/>
      <c r="G42" s="9"/>
      <c r="H42" s="15"/>
      <c r="I42" s="11"/>
      <c r="J42" s="11"/>
      <c r="K42" s="17"/>
      <c r="L42" s="11"/>
      <c r="M42" s="13"/>
      <c r="N42" s="13"/>
      <c r="O42" s="13"/>
      <c r="P42" s="16"/>
      <c r="Q42" s="18"/>
      <c r="R42" s="19">
        <f t="shared" si="14"/>
        <v>0</v>
      </c>
      <c r="S42" s="23">
        <f t="shared" si="15"/>
        <v>0</v>
      </c>
      <c r="T42" s="19" t="e">
        <f t="shared" si="16"/>
        <v>#DIV/0!</v>
      </c>
      <c r="U42" s="23" t="e">
        <f t="shared" si="18"/>
        <v>#DIV/0!</v>
      </c>
    </row>
    <row r="43" spans="1:32" x14ac:dyDescent="0.55000000000000004">
      <c r="A43">
        <v>40</v>
      </c>
      <c r="B43">
        <v>110</v>
      </c>
      <c r="C43">
        <v>3.5</v>
      </c>
      <c r="D43" s="9"/>
      <c r="E43" s="9"/>
      <c r="F43" s="9"/>
      <c r="G43" s="9"/>
      <c r="H43" s="15"/>
      <c r="I43" s="11"/>
      <c r="J43" s="11"/>
      <c r="K43" s="17"/>
      <c r="L43" s="11"/>
      <c r="M43" s="13"/>
      <c r="N43" s="13"/>
      <c r="O43" s="13"/>
      <c r="P43" s="16"/>
      <c r="Q43" s="18"/>
      <c r="R43" s="19">
        <f t="shared" si="14"/>
        <v>0</v>
      </c>
      <c r="S43" s="23">
        <f t="shared" si="15"/>
        <v>0</v>
      </c>
      <c r="T43" s="19" t="e">
        <f t="shared" si="16"/>
        <v>#DIV/0!</v>
      </c>
      <c r="U43" s="23" t="e">
        <f t="shared" si="18"/>
        <v>#DIV/0!</v>
      </c>
    </row>
    <row r="44" spans="1:32" x14ac:dyDescent="0.55000000000000004">
      <c r="A44">
        <v>41</v>
      </c>
      <c r="B44">
        <v>111</v>
      </c>
      <c r="C44">
        <v>3.4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U44" s="14"/>
      <c r="V44" s="14"/>
    </row>
    <row r="45" spans="1:32" x14ac:dyDescent="0.55000000000000004">
      <c r="A45">
        <v>42</v>
      </c>
      <c r="B45">
        <v>112</v>
      </c>
      <c r="C45">
        <v>3.3</v>
      </c>
    </row>
    <row r="46" spans="1:32" ht="31.5" customHeight="1" x14ac:dyDescent="0.55000000000000004">
      <c r="A46">
        <v>43</v>
      </c>
      <c r="B46">
        <v>113</v>
      </c>
      <c r="C46">
        <v>3.1</v>
      </c>
      <c r="Q46" s="1"/>
      <c r="R46" s="1" t="s">
        <v>45</v>
      </c>
      <c r="S46" s="1" t="s">
        <v>46</v>
      </c>
      <c r="T46" s="1" t="s">
        <v>47</v>
      </c>
      <c r="U46" s="1" t="s">
        <v>48</v>
      </c>
    </row>
    <row r="47" spans="1:32" x14ac:dyDescent="0.55000000000000004">
      <c r="A47">
        <v>44</v>
      </c>
      <c r="B47">
        <v>114</v>
      </c>
      <c r="C47">
        <v>3</v>
      </c>
      <c r="Q47" s="18"/>
      <c r="R47" s="25">
        <f>R18</f>
        <v>6.4679051476723468E-2</v>
      </c>
      <c r="S47" s="26">
        <f>S18</f>
        <v>4.4867062341640285E-3</v>
      </c>
      <c r="T47" s="25">
        <f>T18</f>
        <v>1.0082022405844049</v>
      </c>
      <c r="U47" s="26">
        <f>U18</f>
        <v>5.836549049189621E-4</v>
      </c>
      <c r="Y47" s="23"/>
    </row>
    <row r="48" spans="1:32" x14ac:dyDescent="0.55000000000000004">
      <c r="A48">
        <v>45</v>
      </c>
      <c r="B48">
        <v>115</v>
      </c>
      <c r="C48">
        <v>2.9</v>
      </c>
      <c r="K48" s="14"/>
      <c r="L48" s="14"/>
      <c r="M48" s="14"/>
      <c r="N48" s="14"/>
      <c r="O48" s="14"/>
      <c r="Q48" s="18"/>
      <c r="R48" s="25">
        <f>R28</f>
        <v>0.37057983067803274</v>
      </c>
      <c r="S48" s="26">
        <f>S28</f>
        <v>1.3221384862198704E-2</v>
      </c>
      <c r="T48" s="25">
        <f>T28</f>
        <v>1.0247494802984276</v>
      </c>
      <c r="U48" s="26">
        <f>U28</f>
        <v>1.0191929099898633E-3</v>
      </c>
      <c r="X48" s="10"/>
      <c r="Y48" s="10"/>
      <c r="Z48" s="10"/>
      <c r="AA48" s="10"/>
      <c r="AB48" s="10"/>
      <c r="AC48" s="10"/>
      <c r="AD48" s="10"/>
      <c r="AE48" s="10"/>
      <c r="AF48" s="10"/>
    </row>
    <row r="49" spans="1:31" x14ac:dyDescent="0.55000000000000004">
      <c r="A49">
        <v>46</v>
      </c>
      <c r="B49">
        <v>116</v>
      </c>
      <c r="C49">
        <v>2.8</v>
      </c>
      <c r="K49" s="14"/>
      <c r="X49" s="14"/>
    </row>
    <row r="50" spans="1:31" x14ac:dyDescent="0.55000000000000004">
      <c r="A50">
        <v>47</v>
      </c>
      <c r="B50">
        <v>117</v>
      </c>
      <c r="C50">
        <v>2.7</v>
      </c>
      <c r="K50" s="14"/>
      <c r="L50" s="14"/>
      <c r="X50" s="14"/>
      <c r="Y50" s="14"/>
    </row>
    <row r="51" spans="1:31" x14ac:dyDescent="0.55000000000000004">
      <c r="A51">
        <v>48</v>
      </c>
      <c r="B51">
        <v>118</v>
      </c>
      <c r="C51">
        <v>2.5</v>
      </c>
      <c r="K51" s="14"/>
      <c r="L51" s="14"/>
      <c r="M51" s="14"/>
      <c r="W51" s="14"/>
      <c r="X51" s="14"/>
      <c r="Y51" s="14"/>
      <c r="Z51" s="14"/>
    </row>
    <row r="52" spans="1:31" x14ac:dyDescent="0.55000000000000004">
      <c r="A52">
        <v>49</v>
      </c>
      <c r="B52">
        <v>119</v>
      </c>
      <c r="C52">
        <v>2.2999999999999998</v>
      </c>
      <c r="K52" s="14"/>
      <c r="L52" s="14"/>
      <c r="M52" s="14"/>
      <c r="N52" s="14"/>
      <c r="W52" s="14"/>
      <c r="X52" s="14"/>
      <c r="Y52" s="14"/>
      <c r="Z52" s="14"/>
      <c r="AA52" s="14"/>
    </row>
    <row r="53" spans="1:31" x14ac:dyDescent="0.55000000000000004">
      <c r="A53">
        <v>50</v>
      </c>
      <c r="B53">
        <v>120</v>
      </c>
      <c r="C53">
        <v>2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W53" s="14"/>
      <c r="X53" s="14"/>
      <c r="Y53" s="14"/>
      <c r="Z53" s="14"/>
      <c r="AA53" s="14"/>
      <c r="AB53" s="14"/>
    </row>
    <row r="54" spans="1:31" x14ac:dyDescent="0.55000000000000004">
      <c r="A54">
        <v>51</v>
      </c>
      <c r="B54">
        <v>121</v>
      </c>
      <c r="C54">
        <v>2</v>
      </c>
      <c r="W54" s="14"/>
      <c r="X54" s="14"/>
      <c r="Y54" s="14"/>
      <c r="Z54" s="14"/>
      <c r="AA54" s="14"/>
      <c r="AB54" s="14"/>
      <c r="AC54" s="14"/>
    </row>
    <row r="55" spans="1:31" x14ac:dyDescent="0.55000000000000004">
      <c r="A55">
        <v>52</v>
      </c>
      <c r="B55">
        <v>122</v>
      </c>
      <c r="C55">
        <v>2</v>
      </c>
      <c r="W55" s="14"/>
      <c r="X55" s="14"/>
      <c r="Y55" s="14"/>
      <c r="Z55" s="14"/>
      <c r="AA55" s="14"/>
      <c r="AB55" s="14"/>
      <c r="AC55" s="14"/>
      <c r="AD55" s="14"/>
    </row>
    <row r="56" spans="1:31" x14ac:dyDescent="0.55000000000000004">
      <c r="A56">
        <v>53</v>
      </c>
      <c r="B56">
        <v>123</v>
      </c>
      <c r="C56">
        <v>2</v>
      </c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 x14ac:dyDescent="0.55000000000000004">
      <c r="A57">
        <v>54</v>
      </c>
      <c r="B57">
        <v>124</v>
      </c>
      <c r="C57">
        <v>2</v>
      </c>
    </row>
    <row r="58" spans="1:31" x14ac:dyDescent="0.55000000000000004">
      <c r="A58">
        <v>55</v>
      </c>
      <c r="B58">
        <v>125</v>
      </c>
      <c r="C58">
        <v>2</v>
      </c>
    </row>
    <row r="60" spans="1:31" x14ac:dyDescent="0.55000000000000004">
      <c r="G60" s="14"/>
    </row>
    <row r="61" spans="1:31" x14ac:dyDescent="0.55000000000000004">
      <c r="G61" s="14"/>
    </row>
    <row r="62" spans="1:31" x14ac:dyDescent="0.55000000000000004">
      <c r="G62" s="14"/>
    </row>
    <row r="63" spans="1:31" x14ac:dyDescent="0.55000000000000004">
      <c r="G63" s="14"/>
    </row>
    <row r="64" spans="1:31" x14ac:dyDescent="0.55000000000000004">
      <c r="G64" s="14"/>
    </row>
    <row r="65" spans="7:7" x14ac:dyDescent="0.55000000000000004">
      <c r="G65" s="14"/>
    </row>
    <row r="66" spans="7:7" x14ac:dyDescent="0.55000000000000004">
      <c r="G66" s="14"/>
    </row>
  </sheetData>
  <mergeCells count="1">
    <mergeCell ref="W2:AA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27DCD-8640-45DA-B2F1-3070250C975E}">
  <dimension ref="A1:AF66"/>
  <sheetViews>
    <sheetView zoomScale="75" zoomScaleNormal="75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D34" sqref="D34:V48"/>
    </sheetView>
  </sheetViews>
  <sheetFormatPr defaultRowHeight="14.4" x14ac:dyDescent="0.55000000000000004"/>
  <cols>
    <col min="1" max="1" width="6" customWidth="1"/>
    <col min="2" max="2" width="4.05078125" customWidth="1"/>
    <col min="3" max="3" width="6.3671875" customWidth="1"/>
    <col min="5" max="5" width="11.734375" customWidth="1"/>
    <col min="6" max="6" width="7.578125" customWidth="1"/>
    <col min="7" max="7" width="11.7890625" customWidth="1"/>
    <col min="8" max="8" width="10.41796875" customWidth="1"/>
    <col min="10" max="10" width="11.578125" customWidth="1"/>
    <col min="11" max="11" width="8.578125" customWidth="1"/>
    <col min="12" max="12" width="9.83984375" customWidth="1"/>
    <col min="13" max="13" width="11.578125" customWidth="1"/>
    <col min="14" max="14" width="11.68359375" customWidth="1"/>
    <col min="15" max="15" width="11.15625" customWidth="1"/>
    <col min="16" max="16" width="6.734375" customWidth="1"/>
    <col min="17" max="17" width="10.3671875" customWidth="1"/>
    <col min="18" max="19" width="8.41796875" hidden="1" customWidth="1"/>
    <col min="20" max="20" width="8" hidden="1" customWidth="1"/>
    <col min="21" max="21" width="8.05078125" hidden="1" customWidth="1"/>
    <col min="22" max="22" width="10.578125" customWidth="1"/>
    <col min="23" max="23" width="9.62890625" bestFit="1" customWidth="1"/>
    <col min="24" max="24" width="10.89453125" customWidth="1"/>
    <col min="25" max="25" width="10.5234375" customWidth="1"/>
    <col min="26" max="26" width="10.578125" customWidth="1"/>
    <col min="27" max="27" width="9.20703125" bestFit="1" customWidth="1"/>
    <col min="28" max="28" width="10.734375" customWidth="1"/>
    <col min="29" max="31" width="9.20703125" bestFit="1" customWidth="1"/>
    <col min="32" max="32" width="9.7890625" customWidth="1"/>
  </cols>
  <sheetData>
    <row r="1" spans="1:29" s="1" customFormat="1" ht="45" customHeight="1" x14ac:dyDescent="0.95">
      <c r="E1" s="2" t="s">
        <v>0</v>
      </c>
      <c r="F1" s="3">
        <v>0.24</v>
      </c>
      <c r="G1" s="2" t="s">
        <v>1</v>
      </c>
      <c r="H1" s="3">
        <v>0.24</v>
      </c>
      <c r="I1" s="2" t="s">
        <v>2</v>
      </c>
      <c r="J1" s="3">
        <v>0.1</v>
      </c>
      <c r="K1" s="2" t="s">
        <v>3</v>
      </c>
      <c r="L1" s="35">
        <v>0.15</v>
      </c>
      <c r="M1" s="2" t="s">
        <v>4</v>
      </c>
      <c r="N1" s="4">
        <v>0.03</v>
      </c>
      <c r="O1" s="2" t="s">
        <v>5</v>
      </c>
      <c r="P1" s="4">
        <v>0.1</v>
      </c>
      <c r="R1" s="5">
        <f>G4-M4</f>
        <v>24000</v>
      </c>
      <c r="S1" s="6" t="s">
        <v>6</v>
      </c>
    </row>
    <row r="2" spans="1:29" s="1" customFormat="1" ht="59.4" customHeight="1" x14ac:dyDescent="0.55000000000000004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20</v>
      </c>
      <c r="O2" s="6" t="s">
        <v>21</v>
      </c>
      <c r="P2" s="6" t="s">
        <v>22</v>
      </c>
      <c r="Q2" s="6" t="s">
        <v>23</v>
      </c>
      <c r="R2" s="6" t="s">
        <v>24</v>
      </c>
      <c r="S2" s="6" t="s">
        <v>25</v>
      </c>
      <c r="T2" s="6" t="s">
        <v>26</v>
      </c>
      <c r="U2" s="6" t="s">
        <v>27</v>
      </c>
      <c r="V2" s="6" t="s">
        <v>59</v>
      </c>
      <c r="W2" s="6"/>
    </row>
    <row r="3" spans="1:29" s="1" customFormat="1" ht="30.6" customHeight="1" x14ac:dyDescent="0.55000000000000004">
      <c r="D3" s="7" t="s">
        <v>28</v>
      </c>
      <c r="F3" s="8" t="s">
        <v>29</v>
      </c>
      <c r="G3" s="8" t="s">
        <v>30</v>
      </c>
      <c r="H3" s="8" t="s">
        <v>31</v>
      </c>
      <c r="I3" s="8" t="s">
        <v>32</v>
      </c>
      <c r="J3" s="8" t="s">
        <v>33</v>
      </c>
      <c r="K3" s="8" t="s">
        <v>34</v>
      </c>
      <c r="L3" s="8" t="s">
        <v>35</v>
      </c>
      <c r="M3" s="8" t="s">
        <v>36</v>
      </c>
      <c r="N3" s="8" t="s">
        <v>37</v>
      </c>
      <c r="O3" s="8" t="s">
        <v>38</v>
      </c>
      <c r="P3" s="8"/>
      <c r="Q3" s="8" t="s">
        <v>39</v>
      </c>
      <c r="R3" s="8" t="s">
        <v>40</v>
      </c>
      <c r="S3" s="8" t="s">
        <v>41</v>
      </c>
      <c r="T3" s="8" t="s">
        <v>42</v>
      </c>
      <c r="U3" s="8" t="s">
        <v>43</v>
      </c>
    </row>
    <row r="4" spans="1:29" x14ac:dyDescent="0.55000000000000004">
      <c r="A4">
        <v>1</v>
      </c>
      <c r="B4">
        <v>71</v>
      </c>
      <c r="D4" s="9"/>
      <c r="E4" s="9"/>
      <c r="F4" s="9"/>
      <c r="G4" s="9">
        <v>100000</v>
      </c>
      <c r="H4" s="10"/>
      <c r="I4" s="11"/>
      <c r="J4" s="11"/>
      <c r="K4" s="12"/>
      <c r="L4" s="12"/>
      <c r="M4" s="13">
        <f>G4*(1-F1)</f>
        <v>76000</v>
      </c>
      <c r="N4" s="13"/>
      <c r="O4" s="13"/>
      <c r="P4" s="13">
        <v>1</v>
      </c>
      <c r="Q4" s="13"/>
      <c r="R4" s="13"/>
      <c r="S4" s="13"/>
      <c r="T4" s="13"/>
      <c r="U4" s="13"/>
      <c r="Z4" s="14"/>
      <c r="AA4" s="14"/>
      <c r="AB4" s="14"/>
    </row>
    <row r="5" spans="1:29" x14ac:dyDescent="0.55000000000000004">
      <c r="A5">
        <v>2</v>
      </c>
      <c r="B5">
        <v>72</v>
      </c>
      <c r="C5">
        <v>27.4</v>
      </c>
      <c r="D5" s="9">
        <v>100000</v>
      </c>
      <c r="E5" s="9">
        <f t="shared" ref="E5:E33" si="0">D5*(1+P$1)</f>
        <v>110000.00000000001</v>
      </c>
      <c r="F5" s="9">
        <f>G4/C5</f>
        <v>3649.6350364963505</v>
      </c>
      <c r="G5" s="9">
        <f t="shared" ref="G5:G33" si="1">E5-F5</f>
        <v>106350.36496350367</v>
      </c>
      <c r="H5" s="27">
        <f>-H$1*F5</f>
        <v>-875.91240875912411</v>
      </c>
      <c r="I5" s="11">
        <f t="shared" ref="I5:I33" si="2">F5+H5</f>
        <v>2773.7226277372265</v>
      </c>
      <c r="J5" s="11"/>
      <c r="K5" s="12"/>
      <c r="L5" s="11">
        <f>I5</f>
        <v>2773.7226277372265</v>
      </c>
      <c r="M5" s="13">
        <f>M4*(1+J$1)</f>
        <v>83600</v>
      </c>
      <c r="N5" s="13">
        <f>((1-H$1)*G5)+L5</f>
        <v>83600.000000000015</v>
      </c>
      <c r="O5" s="13">
        <f t="shared" ref="O5:O33" si="3">M5-N5</f>
        <v>0</v>
      </c>
      <c r="P5" s="16">
        <f t="shared" ref="P5:P33" si="4">P4*(1+N$1)</f>
        <v>1.03</v>
      </c>
      <c r="V5" s="10">
        <f>I5</f>
        <v>2773.7226277372265</v>
      </c>
      <c r="Z5" s="10"/>
    </row>
    <row r="6" spans="1:29" x14ac:dyDescent="0.55000000000000004">
      <c r="A6">
        <v>3</v>
      </c>
      <c r="B6">
        <v>73</v>
      </c>
      <c r="C6">
        <v>26.5</v>
      </c>
      <c r="D6" s="9">
        <f t="shared" ref="D6:D33" si="5">G5</f>
        <v>106350.36496350367</v>
      </c>
      <c r="E6" s="9">
        <f t="shared" si="0"/>
        <v>116985.40145985405</v>
      </c>
      <c r="F6" s="9">
        <f t="shared" ref="F6:F33" si="6">G5/C6</f>
        <v>4013.2213193774969</v>
      </c>
      <c r="G6" s="9">
        <f t="shared" si="1"/>
        <v>112972.18014047656</v>
      </c>
      <c r="H6" s="27">
        <f t="shared" ref="H6:H33" si="7">-H$1*F6</f>
        <v>-963.17311665059924</v>
      </c>
      <c r="I6" s="11">
        <f t="shared" si="2"/>
        <v>3050.0482027268977</v>
      </c>
      <c r="J6" s="11">
        <f t="shared" ref="J6:J33" si="8">L5*J$1</f>
        <v>277.37226277372264</v>
      </c>
      <c r="K6" s="27">
        <f>(0.2*J6)*-L$1</f>
        <v>-8.3211678832116789</v>
      </c>
      <c r="L6" s="11">
        <f>L5+J6+K6+I6</f>
        <v>6092.8219253546349</v>
      </c>
      <c r="M6" s="13">
        <f t="shared" ref="M6:M33" si="9">M5*(1+J$1)</f>
        <v>91960.000000000015</v>
      </c>
      <c r="N6" s="13">
        <f>((1-H$1)*G6)+L6 -((L6-SUM(V$5:V6))*L$1)</f>
        <v>91918.394160583979</v>
      </c>
      <c r="O6" s="20">
        <f t="shared" si="3"/>
        <v>41.605839416035451</v>
      </c>
      <c r="P6" s="16">
        <f t="shared" si="4"/>
        <v>1.0609</v>
      </c>
      <c r="Q6" s="18">
        <f t="shared" ref="Q6:Q33" si="10">O6/P6</f>
        <v>39.217494029630927</v>
      </c>
      <c r="R6" s="19"/>
      <c r="V6" s="10">
        <f>I6+(0.2*J6)+K6</f>
        <v>3097.2014873984303</v>
      </c>
      <c r="W6" s="20"/>
      <c r="X6" s="21"/>
      <c r="Z6" s="22"/>
      <c r="AA6" s="14"/>
      <c r="AB6" s="14"/>
    </row>
    <row r="7" spans="1:29" x14ac:dyDescent="0.55000000000000004">
      <c r="A7">
        <v>4</v>
      </c>
      <c r="B7">
        <v>74</v>
      </c>
      <c r="C7">
        <v>25.5</v>
      </c>
      <c r="D7" s="9">
        <f t="shared" si="5"/>
        <v>112972.18014047656</v>
      </c>
      <c r="E7" s="9">
        <f t="shared" si="0"/>
        <v>124269.39815452423</v>
      </c>
      <c r="F7" s="9">
        <f t="shared" si="6"/>
        <v>4430.2815741363356</v>
      </c>
      <c r="G7" s="9">
        <f t="shared" si="1"/>
        <v>119839.1165803879</v>
      </c>
      <c r="H7" s="27">
        <f t="shared" si="7"/>
        <v>-1063.2675777927204</v>
      </c>
      <c r="I7" s="11">
        <f t="shared" si="2"/>
        <v>3367.013996343615</v>
      </c>
      <c r="J7" s="11">
        <f t="shared" si="8"/>
        <v>609.28219253546354</v>
      </c>
      <c r="K7" s="27">
        <f t="shared" ref="K7:K33" si="11">(0.2*J7)*-L$1</f>
        <v>-18.278465776063907</v>
      </c>
      <c r="L7" s="11">
        <f t="shared" ref="L7:L33" si="12">L6+J7+K7+I7</f>
        <v>10050.83964845765</v>
      </c>
      <c r="M7" s="13">
        <f t="shared" si="9"/>
        <v>101156.00000000003</v>
      </c>
      <c r="N7" s="13">
        <f>((1-H$1)*G7)+L7 -((L7-SUM(V$5:V7))*L$1)</f>
        <v>101022.16971491535</v>
      </c>
      <c r="O7" s="20">
        <f t="shared" si="3"/>
        <v>133.83028508468124</v>
      </c>
      <c r="P7" s="16">
        <f t="shared" si="4"/>
        <v>1.092727</v>
      </c>
      <c r="Q7" s="18">
        <f t="shared" si="10"/>
        <v>122.47366916410159</v>
      </c>
      <c r="R7" s="19"/>
      <c r="V7" s="10">
        <f t="shared" ref="V7:V33" si="13">I7+(0.2*J7)+K7</f>
        <v>3470.5919690746437</v>
      </c>
      <c r="W7" s="20"/>
      <c r="X7" s="21"/>
      <c r="Z7" s="10"/>
      <c r="AC7" s="14"/>
    </row>
    <row r="8" spans="1:29" x14ac:dyDescent="0.55000000000000004">
      <c r="A8">
        <v>5</v>
      </c>
      <c r="B8">
        <v>75</v>
      </c>
      <c r="C8">
        <v>24.6</v>
      </c>
      <c r="D8" s="9">
        <f t="shared" si="5"/>
        <v>119839.1165803879</v>
      </c>
      <c r="E8" s="9">
        <f t="shared" si="0"/>
        <v>131823.02823842669</v>
      </c>
      <c r="F8" s="9">
        <f t="shared" si="6"/>
        <v>4871.5088040808087</v>
      </c>
      <c r="G8" s="9">
        <f t="shared" si="1"/>
        <v>126951.51943434589</v>
      </c>
      <c r="H8" s="27">
        <f t="shared" si="7"/>
        <v>-1169.1621129793941</v>
      </c>
      <c r="I8" s="11">
        <f t="shared" si="2"/>
        <v>3702.3466911014148</v>
      </c>
      <c r="J8" s="11">
        <f t="shared" si="8"/>
        <v>1005.083964845765</v>
      </c>
      <c r="K8" s="27">
        <f t="shared" si="11"/>
        <v>-30.15251894537295</v>
      </c>
      <c r="L8" s="11">
        <f t="shared" si="12"/>
        <v>14728.117785459455</v>
      </c>
      <c r="M8" s="13">
        <f t="shared" si="9"/>
        <v>111271.60000000003</v>
      </c>
      <c r="N8" s="13">
        <f>((1-H$1)*G8)+L8 -((L8-SUM(V$5:V8))*L$1)</f>
        <v>110984.26394514374</v>
      </c>
      <c r="O8" s="20">
        <f t="shared" si="3"/>
        <v>287.33605485629232</v>
      </c>
      <c r="P8" s="16">
        <f t="shared" si="4"/>
        <v>1.1255088100000001</v>
      </c>
      <c r="Q8" s="18">
        <f t="shared" si="10"/>
        <v>255.29436313900757</v>
      </c>
      <c r="R8" s="19">
        <f t="shared" ref="R8:R33" si="14">Q8/R$1</f>
        <v>1.0637265130791981E-2</v>
      </c>
      <c r="S8" s="23">
        <f t="shared" ref="S8:S33" si="15">POWER((1+Q8/R$1),1/(A8-A$4))-1</f>
        <v>2.6487736835503206E-3</v>
      </c>
      <c r="T8" s="19">
        <f t="shared" ref="T8:T33" si="16">M8/N8</f>
        <v>1.0025889801368446</v>
      </c>
      <c r="U8" s="23">
        <f t="shared" ref="U8:U12" si="17">POWER(M8/N8,1/(A8-A$4))-1</f>
        <v>6.4661759234119209E-4</v>
      </c>
      <c r="V8" s="10">
        <f t="shared" si="13"/>
        <v>3873.2109651251949</v>
      </c>
      <c r="W8" s="20"/>
      <c r="Z8" s="14"/>
      <c r="AA8" s="14"/>
      <c r="AB8" s="14"/>
    </row>
    <row r="9" spans="1:29" x14ac:dyDescent="0.55000000000000004">
      <c r="A9">
        <v>6</v>
      </c>
      <c r="B9">
        <v>76</v>
      </c>
      <c r="C9">
        <v>23.7</v>
      </c>
      <c r="D9" s="9">
        <f t="shared" si="5"/>
        <v>126951.51943434589</v>
      </c>
      <c r="E9" s="9">
        <f t="shared" si="0"/>
        <v>139646.6713777805</v>
      </c>
      <c r="F9" s="9">
        <f t="shared" si="6"/>
        <v>5356.6041955420205</v>
      </c>
      <c r="G9" s="9">
        <f t="shared" si="1"/>
        <v>134290.06718223848</v>
      </c>
      <c r="H9" s="27">
        <f t="shared" si="7"/>
        <v>-1285.5850069300848</v>
      </c>
      <c r="I9" s="11">
        <f t="shared" si="2"/>
        <v>4071.0191886119355</v>
      </c>
      <c r="J9" s="11">
        <f t="shared" si="8"/>
        <v>1472.8117785459456</v>
      </c>
      <c r="K9" s="27">
        <f t="shared" si="11"/>
        <v>-44.184353356378374</v>
      </c>
      <c r="L9" s="11">
        <f t="shared" si="12"/>
        <v>20227.764399260959</v>
      </c>
      <c r="M9" s="13">
        <f t="shared" si="9"/>
        <v>122398.76000000005</v>
      </c>
      <c r="N9" s="13">
        <f>((1-H$1)*G9)+L9 -((L9-SUM(V$5:V9))*L$1)</f>
        <v>121884.4694339181</v>
      </c>
      <c r="O9" s="20">
        <f t="shared" si="3"/>
        <v>514.29056608195242</v>
      </c>
      <c r="P9" s="16">
        <f t="shared" si="4"/>
        <v>1.1592740743000001</v>
      </c>
      <c r="Q9" s="18">
        <f t="shared" si="10"/>
        <v>443.63156002819653</v>
      </c>
      <c r="R9" s="19">
        <f t="shared" si="14"/>
        <v>1.8484648334508188E-2</v>
      </c>
      <c r="S9" s="23">
        <f t="shared" si="15"/>
        <v>3.6698943826278807E-3</v>
      </c>
      <c r="T9" s="19">
        <f t="shared" si="16"/>
        <v>1.0042194921836272</v>
      </c>
      <c r="U9" s="23">
        <f t="shared" si="17"/>
        <v>8.4247770293321977E-4</v>
      </c>
      <c r="V9" s="10">
        <f t="shared" si="13"/>
        <v>4321.3971909647462</v>
      </c>
      <c r="W9" s="20"/>
    </row>
    <row r="10" spans="1:29" x14ac:dyDescent="0.55000000000000004">
      <c r="A10">
        <v>7</v>
      </c>
      <c r="B10">
        <v>77</v>
      </c>
      <c r="C10">
        <v>22.9</v>
      </c>
      <c r="D10" s="9">
        <f t="shared" si="5"/>
        <v>134290.06718223848</v>
      </c>
      <c r="E10" s="9">
        <f t="shared" si="0"/>
        <v>147719.07390046233</v>
      </c>
      <c r="F10" s="9">
        <f t="shared" si="6"/>
        <v>5864.195073460196</v>
      </c>
      <c r="G10" s="9">
        <f t="shared" si="1"/>
        <v>141854.87882700213</v>
      </c>
      <c r="H10" s="27">
        <f t="shared" si="7"/>
        <v>-1407.406817630447</v>
      </c>
      <c r="I10" s="11">
        <f t="shared" si="2"/>
        <v>4456.7882558297488</v>
      </c>
      <c r="J10" s="11">
        <f t="shared" si="8"/>
        <v>2022.7764399260959</v>
      </c>
      <c r="K10" s="27">
        <f t="shared" si="11"/>
        <v>-60.683293197782874</v>
      </c>
      <c r="L10" s="11">
        <f t="shared" si="12"/>
        <v>26646.645801819021</v>
      </c>
      <c r="M10" s="13">
        <f t="shared" si="9"/>
        <v>134638.63600000006</v>
      </c>
      <c r="N10" s="13">
        <f>((1-H$1)*G10)+L10 -((L10-SUM(V$5:V10))*L$1)</f>
        <v>133809.87451370541</v>
      </c>
      <c r="O10" s="20">
        <f t="shared" si="3"/>
        <v>828.76148629465024</v>
      </c>
      <c r="P10" s="16">
        <f t="shared" si="4"/>
        <v>1.1940522965290001</v>
      </c>
      <c r="Q10" s="18">
        <f t="shared" si="10"/>
        <v>694.07469731751564</v>
      </c>
      <c r="R10" s="19">
        <f t="shared" si="14"/>
        <v>2.8919779054896486E-2</v>
      </c>
      <c r="S10" s="23">
        <f t="shared" si="15"/>
        <v>4.7628889533217755E-3</v>
      </c>
      <c r="T10" s="19">
        <f t="shared" si="16"/>
        <v>1.0061935749458442</v>
      </c>
      <c r="U10" s="23">
        <f t="shared" si="17"/>
        <v>1.0296086151397876E-3</v>
      </c>
      <c r="V10" s="10">
        <f t="shared" si="13"/>
        <v>4800.6602506171848</v>
      </c>
      <c r="W10" s="20"/>
      <c r="AA10" s="14"/>
    </row>
    <row r="11" spans="1:29" x14ac:dyDescent="0.55000000000000004">
      <c r="A11">
        <v>8</v>
      </c>
      <c r="B11">
        <v>78</v>
      </c>
      <c r="C11">
        <v>22</v>
      </c>
      <c r="D11" s="9">
        <f t="shared" si="5"/>
        <v>141854.87882700213</v>
      </c>
      <c r="E11" s="9">
        <f t="shared" si="0"/>
        <v>156040.36670970236</v>
      </c>
      <c r="F11" s="9">
        <f t="shared" si="6"/>
        <v>6447.9490375910063</v>
      </c>
      <c r="G11" s="9">
        <f t="shared" si="1"/>
        <v>149592.41767211136</v>
      </c>
      <c r="H11" s="27">
        <f t="shared" si="7"/>
        <v>-1547.5077690218416</v>
      </c>
      <c r="I11" s="11">
        <f t="shared" si="2"/>
        <v>4900.441268569165</v>
      </c>
      <c r="J11" s="11">
        <f t="shared" si="8"/>
        <v>2664.6645801819022</v>
      </c>
      <c r="K11" s="27">
        <f t="shared" si="11"/>
        <v>-79.939937405457059</v>
      </c>
      <c r="L11" s="11">
        <f t="shared" si="12"/>
        <v>34131.811713164636</v>
      </c>
      <c r="M11" s="13">
        <f t="shared" si="9"/>
        <v>148102.49960000007</v>
      </c>
      <c r="N11" s="13">
        <f>((1-H$1)*G11)+L11 -((L11-SUM(V$5:V11))*L$1)</f>
        <v>146855.81019771221</v>
      </c>
      <c r="O11" s="20">
        <f t="shared" si="3"/>
        <v>1246.689402287855</v>
      </c>
      <c r="P11" s="16">
        <f t="shared" si="4"/>
        <v>1.2298738654248702</v>
      </c>
      <c r="Q11" s="18">
        <f t="shared" si="10"/>
        <v>1013.6725702819742</v>
      </c>
      <c r="R11" s="19">
        <f t="shared" si="14"/>
        <v>4.2236357095082257E-2</v>
      </c>
      <c r="S11" s="23">
        <f t="shared" si="15"/>
        <v>5.9273185640138504E-3</v>
      </c>
      <c r="T11" s="19">
        <f t="shared" si="16"/>
        <v>1.0084892072067795</v>
      </c>
      <c r="U11" s="23">
        <f t="shared" si="17"/>
        <v>1.2083546911159093E-3</v>
      </c>
      <c r="V11" s="10">
        <f t="shared" si="13"/>
        <v>5353.4342472000881</v>
      </c>
      <c r="W11" s="24"/>
      <c r="X11" s="24"/>
      <c r="Y11" s="24"/>
    </row>
    <row r="12" spans="1:29" x14ac:dyDescent="0.55000000000000004">
      <c r="A12">
        <v>9</v>
      </c>
      <c r="B12">
        <v>79</v>
      </c>
      <c r="C12">
        <v>21.1</v>
      </c>
      <c r="D12" s="9">
        <f t="shared" si="5"/>
        <v>149592.41767211136</v>
      </c>
      <c r="E12" s="9">
        <f t="shared" si="0"/>
        <v>164551.65943932251</v>
      </c>
      <c r="F12" s="9">
        <f t="shared" si="6"/>
        <v>7089.6880413322915</v>
      </c>
      <c r="G12" s="9">
        <f t="shared" si="1"/>
        <v>157461.97139799022</v>
      </c>
      <c r="H12" s="27">
        <f t="shared" si="7"/>
        <v>-1701.5251299197498</v>
      </c>
      <c r="I12" s="11">
        <f t="shared" si="2"/>
        <v>5388.1629114125417</v>
      </c>
      <c r="J12" s="11">
        <f t="shared" si="8"/>
        <v>3413.1811713164639</v>
      </c>
      <c r="K12" s="27">
        <f t="shared" si="11"/>
        <v>-102.39543513949393</v>
      </c>
      <c r="L12" s="11">
        <f t="shared" si="12"/>
        <v>42830.760360754146</v>
      </c>
      <c r="M12" s="13">
        <f t="shared" si="9"/>
        <v>162912.74956000008</v>
      </c>
      <c r="N12" s="13">
        <f>((1-H$1)*G12)+L12 -((L12-SUM(V$5:V12))*L$1)</f>
        <v>161126.03793641165</v>
      </c>
      <c r="O12" s="20">
        <f t="shared" si="3"/>
        <v>1786.7116235884314</v>
      </c>
      <c r="P12" s="16">
        <f t="shared" si="4"/>
        <v>1.2667700813876164</v>
      </c>
      <c r="Q12" s="18">
        <f t="shared" si="10"/>
        <v>1410.4466547167522</v>
      </c>
      <c r="R12" s="19">
        <f t="shared" si="14"/>
        <v>5.8768610613198005E-2</v>
      </c>
      <c r="S12" s="23">
        <f t="shared" si="15"/>
        <v>7.163856616369868E-3</v>
      </c>
      <c r="T12" s="19">
        <f t="shared" si="16"/>
        <v>1.0110889068363584</v>
      </c>
      <c r="U12" s="23">
        <f t="shared" si="17"/>
        <v>1.3794350056381965E-3</v>
      </c>
      <c r="V12" s="10">
        <f t="shared" si="13"/>
        <v>5968.4037105363404</v>
      </c>
      <c r="W12" s="24"/>
      <c r="X12" s="24"/>
      <c r="Y12" s="24"/>
    </row>
    <row r="13" spans="1:29" ht="28.5" customHeight="1" x14ac:dyDescent="0.55000000000000004">
      <c r="A13">
        <v>10</v>
      </c>
      <c r="B13">
        <v>80</v>
      </c>
      <c r="C13">
        <v>20.2</v>
      </c>
      <c r="D13" s="9">
        <f t="shared" si="5"/>
        <v>157461.97139799022</v>
      </c>
      <c r="E13" s="9">
        <f t="shared" si="0"/>
        <v>173208.16853778926</v>
      </c>
      <c r="F13" s="9">
        <f t="shared" si="6"/>
        <v>7795.1470989104073</v>
      </c>
      <c r="G13" s="9">
        <f t="shared" si="1"/>
        <v>165413.02143887884</v>
      </c>
      <c r="H13" s="15">
        <f t="shared" si="7"/>
        <v>-1870.8353037384977</v>
      </c>
      <c r="I13" s="11">
        <f t="shared" si="2"/>
        <v>5924.3117951719096</v>
      </c>
      <c r="J13" s="11">
        <f t="shared" si="8"/>
        <v>4283.0760360754148</v>
      </c>
      <c r="K13" s="15">
        <f t="shared" si="11"/>
        <v>-128.49228108226245</v>
      </c>
      <c r="L13" s="11">
        <f t="shared" si="12"/>
        <v>52909.655910919209</v>
      </c>
      <c r="M13" s="13">
        <f t="shared" si="9"/>
        <v>179204.02451600009</v>
      </c>
      <c r="N13" s="13">
        <f>((1-H$1)*G13)+L13 -((L13-SUM(V$5:V13))*L$1)</f>
        <v>176733.76239332304</v>
      </c>
      <c r="O13" s="13">
        <f t="shared" si="3"/>
        <v>2470.2621226770571</v>
      </c>
      <c r="P13" s="16">
        <f t="shared" si="4"/>
        <v>1.3047731838292449</v>
      </c>
      <c r="Q13" s="18">
        <f t="shared" si="10"/>
        <v>1893.2502240943811</v>
      </c>
      <c r="R13" s="19">
        <f t="shared" si="14"/>
        <v>7.8885426003932543E-2</v>
      </c>
      <c r="S13" s="23">
        <f t="shared" si="15"/>
        <v>8.4721870265271892E-3</v>
      </c>
      <c r="T13" s="19">
        <f t="shared" si="16"/>
        <v>1.0139773073872522</v>
      </c>
      <c r="U13" s="23">
        <f>POWER(M13/N13,1/(A13-A$4))-1</f>
        <v>1.5434705504229207E-3</v>
      </c>
      <c r="V13" s="10">
        <f t="shared" si="13"/>
        <v>6652.4347213047295</v>
      </c>
      <c r="W13" s="24"/>
      <c r="X13" s="24"/>
      <c r="Y13" s="24"/>
    </row>
    <row r="14" spans="1:29" x14ac:dyDescent="0.55000000000000004">
      <c r="A14">
        <v>11</v>
      </c>
      <c r="B14">
        <v>81</v>
      </c>
      <c r="C14">
        <v>19.399999999999999</v>
      </c>
      <c r="D14" s="9">
        <f t="shared" si="5"/>
        <v>165413.02143887884</v>
      </c>
      <c r="E14" s="9">
        <f t="shared" si="0"/>
        <v>181954.32358276675</v>
      </c>
      <c r="F14" s="9">
        <f t="shared" si="6"/>
        <v>8526.44440406592</v>
      </c>
      <c r="G14" s="9">
        <f t="shared" si="1"/>
        <v>173427.87917870082</v>
      </c>
      <c r="H14" s="15">
        <f t="shared" si="7"/>
        <v>-2046.3466569758207</v>
      </c>
      <c r="I14" s="11">
        <f t="shared" si="2"/>
        <v>6480.0977470900998</v>
      </c>
      <c r="J14" s="11">
        <f t="shared" si="8"/>
        <v>5290.9655910919209</v>
      </c>
      <c r="K14" s="15">
        <f t="shared" si="11"/>
        <v>-158.72896773275761</v>
      </c>
      <c r="L14" s="11">
        <f t="shared" si="12"/>
        <v>64521.990281368468</v>
      </c>
      <c r="M14" s="13">
        <f t="shared" si="9"/>
        <v>197124.42696760013</v>
      </c>
      <c r="N14" s="13">
        <f>((1-H$1)*G14)+L14 -((L14-SUM(V$5:V14))*L$1)</f>
        <v>193802.47277510597</v>
      </c>
      <c r="O14" s="13">
        <f t="shared" si="3"/>
        <v>3321.9541924941586</v>
      </c>
      <c r="P14" s="16">
        <f t="shared" si="4"/>
        <v>1.3439163793441222</v>
      </c>
      <c r="Q14" s="18">
        <f t="shared" si="10"/>
        <v>2471.845900200567</v>
      </c>
      <c r="R14" s="19">
        <f t="shared" si="14"/>
        <v>0.10299357917502362</v>
      </c>
      <c r="S14" s="23">
        <f t="shared" si="15"/>
        <v>9.8509966511772795E-3</v>
      </c>
      <c r="T14" s="19">
        <f t="shared" si="16"/>
        <v>1.0171409277958443</v>
      </c>
      <c r="U14" s="23">
        <f t="shared" ref="U14:U33" si="18">POWER(M14/N14,1/(A14-A$4))-1</f>
        <v>1.7010130378558586E-3</v>
      </c>
      <c r="V14" s="10">
        <f t="shared" si="13"/>
        <v>7379.5618975757261</v>
      </c>
    </row>
    <row r="15" spans="1:29" x14ac:dyDescent="0.55000000000000004">
      <c r="A15">
        <v>12</v>
      </c>
      <c r="B15">
        <v>82</v>
      </c>
      <c r="C15">
        <v>18.5</v>
      </c>
      <c r="D15" s="9">
        <f t="shared" si="5"/>
        <v>173427.87917870082</v>
      </c>
      <c r="E15" s="9">
        <f t="shared" si="0"/>
        <v>190770.66709657092</v>
      </c>
      <c r="F15" s="9">
        <f t="shared" si="6"/>
        <v>9374.4799556054495</v>
      </c>
      <c r="G15" s="9">
        <f t="shared" si="1"/>
        <v>181396.18714096549</v>
      </c>
      <c r="H15" s="15">
        <f t="shared" si="7"/>
        <v>-2249.8751893453077</v>
      </c>
      <c r="I15" s="11">
        <f t="shared" si="2"/>
        <v>7124.6047662601413</v>
      </c>
      <c r="J15" s="11">
        <f t="shared" si="8"/>
        <v>6452.1990281368471</v>
      </c>
      <c r="K15" s="15">
        <f t="shared" si="11"/>
        <v>-193.56597084410541</v>
      </c>
      <c r="L15" s="11">
        <f t="shared" si="12"/>
        <v>77905.228104921349</v>
      </c>
      <c r="M15" s="13">
        <f t="shared" si="9"/>
        <v>216836.86966436016</v>
      </c>
      <c r="N15" s="13">
        <f>((1-H$1)*G15)+L15 -((L15-SUM(V$5:V15))*L$1)</f>
        <v>212467.36076660355</v>
      </c>
      <c r="O15" s="13">
        <f t="shared" si="3"/>
        <v>4369.5088977566047</v>
      </c>
      <c r="P15" s="16">
        <f t="shared" si="4"/>
        <v>1.3842338707244459</v>
      </c>
      <c r="Q15" s="18">
        <f t="shared" si="10"/>
        <v>3156.6261960269762</v>
      </c>
      <c r="R15" s="19">
        <f t="shared" si="14"/>
        <v>0.13152609150112402</v>
      </c>
      <c r="S15" s="23">
        <f t="shared" si="15"/>
        <v>1.1296717312119675E-2</v>
      </c>
      <c r="T15" s="19">
        <f t="shared" si="16"/>
        <v>1.0205655536078153</v>
      </c>
      <c r="U15" s="23">
        <f t="shared" si="18"/>
        <v>1.8523441974243049E-3</v>
      </c>
      <c r="V15" s="10">
        <f t="shared" si="13"/>
        <v>8221.4786010434054</v>
      </c>
    </row>
    <row r="16" spans="1:29" x14ac:dyDescent="0.55000000000000004">
      <c r="A16">
        <v>13</v>
      </c>
      <c r="B16">
        <v>83</v>
      </c>
      <c r="C16">
        <v>17.7</v>
      </c>
      <c r="D16" s="9">
        <f t="shared" si="5"/>
        <v>181396.18714096549</v>
      </c>
      <c r="E16" s="9">
        <f t="shared" si="0"/>
        <v>199535.80585506206</v>
      </c>
      <c r="F16" s="9">
        <f t="shared" si="6"/>
        <v>10248.372154856808</v>
      </c>
      <c r="G16" s="9">
        <f t="shared" si="1"/>
        <v>189287.43370020526</v>
      </c>
      <c r="H16" s="15">
        <f t="shared" si="7"/>
        <v>-2459.6093171656339</v>
      </c>
      <c r="I16" s="11">
        <f t="shared" si="2"/>
        <v>7788.7628376911744</v>
      </c>
      <c r="J16" s="11">
        <f t="shared" si="8"/>
        <v>7790.5228104921352</v>
      </c>
      <c r="K16" s="15">
        <f t="shared" si="11"/>
        <v>-233.71568431476405</v>
      </c>
      <c r="L16" s="11">
        <f t="shared" si="12"/>
        <v>93250.798068789896</v>
      </c>
      <c r="M16" s="13">
        <f t="shared" si="9"/>
        <v>238520.5566307962</v>
      </c>
      <c r="N16" s="13">
        <f>((1-H$1)*G16)+L16 -((L16-SUM(V$5:V16))*L$1)</f>
        <v>232875.41537823531</v>
      </c>
      <c r="O16" s="13">
        <f t="shared" si="3"/>
        <v>5645.1412525608903</v>
      </c>
      <c r="P16" s="16">
        <f t="shared" si="4"/>
        <v>1.4257608868461793</v>
      </c>
      <c r="Q16" s="18">
        <f t="shared" si="10"/>
        <v>3959.3884953935662</v>
      </c>
      <c r="R16" s="19">
        <f t="shared" si="14"/>
        <v>0.16497452064139859</v>
      </c>
      <c r="S16" s="23">
        <f t="shared" si="15"/>
        <v>1.2806241162160559E-2</v>
      </c>
      <c r="T16" s="19">
        <f t="shared" si="16"/>
        <v>1.0242410356773475</v>
      </c>
      <c r="U16" s="23">
        <f t="shared" si="18"/>
        <v>1.9979837584123139E-3</v>
      </c>
      <c r="V16" s="10">
        <f t="shared" si="13"/>
        <v>9113.1517154748381</v>
      </c>
    </row>
    <row r="17" spans="1:25" x14ac:dyDescent="0.55000000000000004">
      <c r="A17">
        <v>14</v>
      </c>
      <c r="B17">
        <v>84</v>
      </c>
      <c r="C17">
        <v>16.8</v>
      </c>
      <c r="D17" s="9">
        <f t="shared" si="5"/>
        <v>189287.43370020526</v>
      </c>
      <c r="E17" s="9">
        <f t="shared" si="0"/>
        <v>208216.17707022579</v>
      </c>
      <c r="F17" s="9">
        <f t="shared" si="6"/>
        <v>11267.109148821741</v>
      </c>
      <c r="G17" s="9">
        <f t="shared" si="1"/>
        <v>196949.06792140406</v>
      </c>
      <c r="H17" s="15">
        <f t="shared" si="7"/>
        <v>-2704.1061957172178</v>
      </c>
      <c r="I17" s="11">
        <f t="shared" si="2"/>
        <v>8563.002953104522</v>
      </c>
      <c r="J17" s="11">
        <f t="shared" si="8"/>
        <v>9325.07980687899</v>
      </c>
      <c r="K17" s="15">
        <f t="shared" si="11"/>
        <v>-279.75239420636967</v>
      </c>
      <c r="L17" s="11">
        <f t="shared" si="12"/>
        <v>110859.12843456704</v>
      </c>
      <c r="M17" s="13">
        <f t="shared" si="9"/>
        <v>262372.61229387583</v>
      </c>
      <c r="N17" s="13">
        <f>((1-H$1)*G17)+L17 -((L17-SUM(V$5:V17))*L$1)</f>
        <v>255187.57817529805</v>
      </c>
      <c r="O17" s="13">
        <f t="shared" si="3"/>
        <v>7185.0341185777797</v>
      </c>
      <c r="P17" s="16">
        <f t="shared" si="4"/>
        <v>1.4685337134515648</v>
      </c>
      <c r="Q17" s="18">
        <f t="shared" si="10"/>
        <v>4892.6586109422378</v>
      </c>
      <c r="R17" s="19">
        <f t="shared" si="14"/>
        <v>0.20386077545592657</v>
      </c>
      <c r="S17" s="23">
        <f t="shared" si="15"/>
        <v>1.4374152175559152E-2</v>
      </c>
      <c r="T17" s="19">
        <f t="shared" si="16"/>
        <v>1.0281558928924124</v>
      </c>
      <c r="U17" s="23">
        <f t="shared" si="18"/>
        <v>2.1381905467576789E-3</v>
      </c>
      <c r="V17" s="10">
        <f t="shared" si="13"/>
        <v>10148.266520273952</v>
      </c>
    </row>
    <row r="18" spans="1:25" ht="29.1" customHeight="1" x14ac:dyDescent="0.55000000000000004">
      <c r="A18">
        <v>15</v>
      </c>
      <c r="B18">
        <v>85</v>
      </c>
      <c r="C18">
        <v>16</v>
      </c>
      <c r="D18" s="9">
        <f t="shared" si="5"/>
        <v>196949.06792140406</v>
      </c>
      <c r="E18" s="9">
        <f t="shared" si="0"/>
        <v>216643.97471354448</v>
      </c>
      <c r="F18" s="9">
        <f t="shared" si="6"/>
        <v>12309.316745087754</v>
      </c>
      <c r="G18" s="9">
        <f t="shared" si="1"/>
        <v>204334.65796845671</v>
      </c>
      <c r="H18" s="15">
        <f t="shared" si="7"/>
        <v>-2954.236018821061</v>
      </c>
      <c r="I18" s="11">
        <f t="shared" si="2"/>
        <v>9355.0807262666931</v>
      </c>
      <c r="J18" s="11">
        <f t="shared" si="8"/>
        <v>11085.912843456705</v>
      </c>
      <c r="K18" s="15">
        <f t="shared" si="11"/>
        <v>-332.57738530370119</v>
      </c>
      <c r="L18" s="11">
        <f t="shared" si="12"/>
        <v>130967.54461898675</v>
      </c>
      <c r="M18" s="13">
        <f t="shared" si="9"/>
        <v>288609.87352326344</v>
      </c>
      <c r="N18" s="13">
        <f>((1-H$1)*G18)+L18 -((L18-SUM(V$5:V18))*L$1)</f>
        <v>279578.73325426294</v>
      </c>
      <c r="O18" s="13">
        <f t="shared" si="3"/>
        <v>9031.1402690004907</v>
      </c>
      <c r="P18" s="16">
        <f t="shared" si="4"/>
        <v>1.5125897248551119</v>
      </c>
      <c r="Q18" s="18">
        <f t="shared" si="10"/>
        <v>5970.6476386817758</v>
      </c>
      <c r="R18" s="25">
        <f t="shared" si="14"/>
        <v>0.248776984945074</v>
      </c>
      <c r="S18" s="26">
        <f t="shared" si="15"/>
        <v>1.5995484044229347E-2</v>
      </c>
      <c r="T18" s="25">
        <f t="shared" si="16"/>
        <v>1.0323026725383548</v>
      </c>
      <c r="U18" s="26">
        <f t="shared" si="18"/>
        <v>2.2734311489840398E-3</v>
      </c>
      <c r="V18" s="10">
        <f t="shared" si="13"/>
        <v>11239.685909654334</v>
      </c>
      <c r="Y18" s="10"/>
    </row>
    <row r="19" spans="1:25" x14ac:dyDescent="0.55000000000000004">
      <c r="A19">
        <v>16</v>
      </c>
      <c r="B19">
        <v>86</v>
      </c>
      <c r="C19">
        <v>15.2</v>
      </c>
      <c r="D19" s="9">
        <f t="shared" si="5"/>
        <v>204334.65796845671</v>
      </c>
      <c r="E19" s="9">
        <f t="shared" si="0"/>
        <v>224768.12376530241</v>
      </c>
      <c r="F19" s="9">
        <f t="shared" si="6"/>
        <v>13443.069603187942</v>
      </c>
      <c r="G19" s="9">
        <f t="shared" si="1"/>
        <v>211325.05416211448</v>
      </c>
      <c r="H19" s="15">
        <f t="shared" si="7"/>
        <v>-3226.3367047651059</v>
      </c>
      <c r="I19" s="11">
        <f t="shared" si="2"/>
        <v>10216.732898422835</v>
      </c>
      <c r="J19" s="11">
        <f t="shared" si="8"/>
        <v>13096.754461898676</v>
      </c>
      <c r="K19" s="15">
        <f t="shared" si="11"/>
        <v>-392.90263385696028</v>
      </c>
      <c r="L19" s="11">
        <f t="shared" si="12"/>
        <v>153888.12934545131</v>
      </c>
      <c r="M19" s="13">
        <f t="shared" si="9"/>
        <v>317470.86087558983</v>
      </c>
      <c r="N19" s="13">
        <f>((1-H$1)*G19)+L19 -((L19-SUM(V$5:V19))*L$1)</f>
        <v>306240.40855247952</v>
      </c>
      <c r="O19" s="13">
        <f t="shared" si="3"/>
        <v>11230.452323110308</v>
      </c>
      <c r="P19" s="16">
        <f t="shared" si="4"/>
        <v>1.5579674166007653</v>
      </c>
      <c r="Q19" s="18">
        <f t="shared" si="10"/>
        <v>7208.3999982575706</v>
      </c>
      <c r="R19" s="19">
        <f t="shared" si="14"/>
        <v>0.30034999992739875</v>
      </c>
      <c r="S19" s="23">
        <f t="shared" si="15"/>
        <v>1.7663076526505117E-2</v>
      </c>
      <c r="T19" s="19">
        <f t="shared" si="16"/>
        <v>1.0366720132597582</v>
      </c>
      <c r="U19" s="23">
        <f t="shared" si="18"/>
        <v>2.4039244704561202E-3</v>
      </c>
      <c r="V19" s="10">
        <f t="shared" si="13"/>
        <v>12443.181156945611</v>
      </c>
    </row>
    <row r="20" spans="1:25" x14ac:dyDescent="0.55000000000000004">
      <c r="A20">
        <v>17</v>
      </c>
      <c r="B20">
        <v>87</v>
      </c>
      <c r="C20">
        <v>14.4</v>
      </c>
      <c r="D20" s="9">
        <f t="shared" si="5"/>
        <v>211325.05416211448</v>
      </c>
      <c r="E20" s="9">
        <f t="shared" si="0"/>
        <v>232457.55957832595</v>
      </c>
      <c r="F20" s="9">
        <f t="shared" si="6"/>
        <v>14675.350983480172</v>
      </c>
      <c r="G20" s="9">
        <f t="shared" si="1"/>
        <v>217782.20859484578</v>
      </c>
      <c r="H20" s="15">
        <f t="shared" si="7"/>
        <v>-3522.0842360352412</v>
      </c>
      <c r="I20" s="11">
        <f t="shared" si="2"/>
        <v>11153.26674744493</v>
      </c>
      <c r="J20" s="11">
        <f t="shared" si="8"/>
        <v>15388.812934545131</v>
      </c>
      <c r="K20" s="15">
        <f t="shared" si="11"/>
        <v>-461.6643880363539</v>
      </c>
      <c r="L20" s="11">
        <f t="shared" si="12"/>
        <v>179968.54463940501</v>
      </c>
      <c r="M20" s="13">
        <f t="shared" si="9"/>
        <v>349217.94696314883</v>
      </c>
      <c r="N20" s="13">
        <f>((1-H$1)*G20)+L20 -((L20-SUM(V$5:V20))*L$1)</f>
        <v>335381.60366316373</v>
      </c>
      <c r="O20" s="13">
        <f t="shared" si="3"/>
        <v>13836.343299985107</v>
      </c>
      <c r="P20" s="16">
        <f t="shared" si="4"/>
        <v>1.6047064390987884</v>
      </c>
      <c r="Q20" s="18">
        <f t="shared" si="10"/>
        <v>8622.3517042504482</v>
      </c>
      <c r="R20" s="19">
        <f t="shared" si="14"/>
        <v>0.3592646543437687</v>
      </c>
      <c r="S20" s="23">
        <f t="shared" si="15"/>
        <v>1.9369186259343918E-2</v>
      </c>
      <c r="T20" s="19">
        <f t="shared" si="16"/>
        <v>1.0412555225118474</v>
      </c>
      <c r="U20" s="23">
        <f t="shared" si="18"/>
        <v>2.5298959381303554E-3</v>
      </c>
      <c r="V20" s="10">
        <f t="shared" si="13"/>
        <v>13769.364946317603</v>
      </c>
    </row>
    <row r="21" spans="1:25" x14ac:dyDescent="0.55000000000000004">
      <c r="A21">
        <v>18</v>
      </c>
      <c r="B21">
        <v>88</v>
      </c>
      <c r="C21">
        <v>13.7</v>
      </c>
      <c r="D21" s="9">
        <f t="shared" si="5"/>
        <v>217782.20859484578</v>
      </c>
      <c r="E21" s="9">
        <f t="shared" si="0"/>
        <v>239560.42945433038</v>
      </c>
      <c r="F21" s="9">
        <f t="shared" si="6"/>
        <v>15896.511576266117</v>
      </c>
      <c r="G21" s="9">
        <f t="shared" si="1"/>
        <v>223663.91787806427</v>
      </c>
      <c r="H21" s="15">
        <f t="shared" si="7"/>
        <v>-3815.162778303868</v>
      </c>
      <c r="I21" s="11">
        <f t="shared" si="2"/>
        <v>12081.34879796225</v>
      </c>
      <c r="J21" s="11">
        <f t="shared" si="8"/>
        <v>17996.854463940501</v>
      </c>
      <c r="K21" s="15">
        <f t="shared" si="11"/>
        <v>-539.90563391821502</v>
      </c>
      <c r="L21" s="11">
        <f t="shared" si="12"/>
        <v>209506.84226738955</v>
      </c>
      <c r="M21" s="13">
        <f t="shared" si="9"/>
        <v>384139.74165946373</v>
      </c>
      <c r="N21" s="13">
        <f>((1-H$1)*G21)+L21 -((L21-SUM(V$5:V21))*L$1)</f>
        <v>367230.37781072134</v>
      </c>
      <c r="O21" s="13">
        <f t="shared" si="3"/>
        <v>16909.363848742389</v>
      </c>
      <c r="P21" s="16">
        <f t="shared" si="4"/>
        <v>1.652847632271752</v>
      </c>
      <c r="Q21" s="18">
        <f t="shared" si="10"/>
        <v>10230.443217262173</v>
      </c>
      <c r="R21" s="19">
        <f t="shared" si="14"/>
        <v>0.42626846738592389</v>
      </c>
      <c r="S21" s="23">
        <f t="shared" si="15"/>
        <v>2.1105613150624425E-2</v>
      </c>
      <c r="T21" s="19">
        <f t="shared" si="16"/>
        <v>1.0460456565427652</v>
      </c>
      <c r="U21" s="23">
        <f t="shared" si="18"/>
        <v>2.6515688180281938E-3</v>
      </c>
      <c r="V21" s="10">
        <f t="shared" si="13"/>
        <v>15140.814056832134</v>
      </c>
    </row>
    <row r="22" spans="1:25" x14ac:dyDescent="0.55000000000000004">
      <c r="A22">
        <v>19</v>
      </c>
      <c r="B22">
        <v>89</v>
      </c>
      <c r="C22">
        <v>12.9</v>
      </c>
      <c r="D22" s="9">
        <f t="shared" si="5"/>
        <v>223663.91787806427</v>
      </c>
      <c r="E22" s="9">
        <f t="shared" si="0"/>
        <v>246030.30966587071</v>
      </c>
      <c r="F22" s="9">
        <f t="shared" si="6"/>
        <v>17338.28820760188</v>
      </c>
      <c r="G22" s="9">
        <f t="shared" si="1"/>
        <v>228692.02145826883</v>
      </c>
      <c r="H22" s="15">
        <f t="shared" si="7"/>
        <v>-4161.1891698244508</v>
      </c>
      <c r="I22" s="11">
        <f t="shared" si="2"/>
        <v>13177.099037777429</v>
      </c>
      <c r="J22" s="11">
        <f t="shared" si="8"/>
        <v>20950.684226738958</v>
      </c>
      <c r="K22" s="15">
        <f t="shared" si="11"/>
        <v>-628.52052680216877</v>
      </c>
      <c r="L22" s="11">
        <f t="shared" si="12"/>
        <v>243006.10500510377</v>
      </c>
      <c r="M22" s="13">
        <f t="shared" si="9"/>
        <v>422553.71582541015</v>
      </c>
      <c r="N22" s="13">
        <f>((1-H$1)*G22)+L22 -((L22-SUM(V$5:V22))*L$1)</f>
        <v>402036.91716218239</v>
      </c>
      <c r="O22" s="13">
        <f t="shared" si="3"/>
        <v>20516.798663227761</v>
      </c>
      <c r="P22" s="16">
        <f t="shared" si="4"/>
        <v>1.7024330612399046</v>
      </c>
      <c r="Q22" s="18">
        <f t="shared" si="10"/>
        <v>12051.456900328934</v>
      </c>
      <c r="R22" s="19">
        <f t="shared" si="14"/>
        <v>0.50214403751370562</v>
      </c>
      <c r="S22" s="23">
        <f t="shared" si="15"/>
        <v>2.2862624896286654E-2</v>
      </c>
      <c r="T22" s="19">
        <f t="shared" si="16"/>
        <v>1.0510321261242566</v>
      </c>
      <c r="U22" s="23">
        <f t="shared" si="18"/>
        <v>2.7689742484620083E-3</v>
      </c>
      <c r="V22" s="10">
        <f t="shared" si="13"/>
        <v>16738.715356323053</v>
      </c>
    </row>
    <row r="23" spans="1:25" ht="27.9" customHeight="1" x14ac:dyDescent="0.55000000000000004">
      <c r="A23">
        <v>20</v>
      </c>
      <c r="B23">
        <v>90</v>
      </c>
      <c r="C23">
        <v>12.2</v>
      </c>
      <c r="D23" s="9">
        <f t="shared" si="5"/>
        <v>228692.02145826883</v>
      </c>
      <c r="E23" s="9">
        <f t="shared" si="0"/>
        <v>251561.22360409575</v>
      </c>
      <c r="F23" s="9">
        <f t="shared" si="6"/>
        <v>18745.24766051384</v>
      </c>
      <c r="G23" s="9">
        <f t="shared" si="1"/>
        <v>232815.9759435819</v>
      </c>
      <c r="H23" s="15">
        <f t="shared" si="7"/>
        <v>-4498.8594385233218</v>
      </c>
      <c r="I23" s="11">
        <f t="shared" si="2"/>
        <v>14246.388221990517</v>
      </c>
      <c r="J23" s="11">
        <f t="shared" si="8"/>
        <v>24300.610500510378</v>
      </c>
      <c r="K23" s="15">
        <f t="shared" si="11"/>
        <v>-729.01831501531137</v>
      </c>
      <c r="L23" s="11">
        <f t="shared" si="12"/>
        <v>280824.08541258937</v>
      </c>
      <c r="M23" s="13">
        <f t="shared" si="9"/>
        <v>464809.08740795119</v>
      </c>
      <c r="N23" s="13">
        <f>((1-H$1)*G23)+L23 -((L23-SUM(V$5:V23))*L$1)</f>
        <v>440073.02971844474</v>
      </c>
      <c r="O23" s="13">
        <f t="shared" si="3"/>
        <v>24736.057689506444</v>
      </c>
      <c r="P23" s="16">
        <f t="shared" si="4"/>
        <v>1.7535060530771018</v>
      </c>
      <c r="Q23" s="18">
        <f t="shared" si="10"/>
        <v>14106.628058739183</v>
      </c>
      <c r="R23" s="19">
        <f t="shared" si="14"/>
        <v>0.58777616911413266</v>
      </c>
      <c r="S23" s="23">
        <f t="shared" si="15"/>
        <v>2.4631862509360447E-2</v>
      </c>
      <c r="T23" s="19">
        <f t="shared" si="16"/>
        <v>1.0562089835528716</v>
      </c>
      <c r="U23" s="23">
        <f t="shared" si="18"/>
        <v>2.8823600766993973E-3</v>
      </c>
      <c r="V23" s="10">
        <f t="shared" si="13"/>
        <v>18377.492007077282</v>
      </c>
    </row>
    <row r="24" spans="1:25" x14ac:dyDescent="0.55000000000000004">
      <c r="A24">
        <v>21</v>
      </c>
      <c r="B24">
        <v>91</v>
      </c>
      <c r="C24">
        <v>11.5</v>
      </c>
      <c r="D24" s="9">
        <f t="shared" si="5"/>
        <v>232815.9759435819</v>
      </c>
      <c r="E24" s="9">
        <f t="shared" si="0"/>
        <v>256097.5735379401</v>
      </c>
      <c r="F24" s="9">
        <f t="shared" si="6"/>
        <v>20244.867473354949</v>
      </c>
      <c r="G24" s="9">
        <f t="shared" si="1"/>
        <v>235852.70606458516</v>
      </c>
      <c r="H24" s="15">
        <f t="shared" si="7"/>
        <v>-4858.7681936051877</v>
      </c>
      <c r="I24" s="11">
        <f t="shared" si="2"/>
        <v>15386.09927974976</v>
      </c>
      <c r="J24" s="11">
        <f t="shared" si="8"/>
        <v>28082.408541258937</v>
      </c>
      <c r="K24" s="15">
        <f t="shared" si="11"/>
        <v>-842.47225623776808</v>
      </c>
      <c r="L24" s="11">
        <f t="shared" si="12"/>
        <v>323450.12097736029</v>
      </c>
      <c r="M24" s="13">
        <f t="shared" si="9"/>
        <v>511289.99614874634</v>
      </c>
      <c r="N24" s="13">
        <f>((1-H$1)*G24)+L24 -((L24-SUM(V$5:V24))*L$1)</f>
        <v>481637.091150227</v>
      </c>
      <c r="O24" s="13">
        <f t="shared" si="3"/>
        <v>29652.904998519341</v>
      </c>
      <c r="P24" s="16">
        <f t="shared" si="4"/>
        <v>1.806111234669415</v>
      </c>
      <c r="Q24" s="18">
        <f t="shared" si="10"/>
        <v>16418.094538870922</v>
      </c>
      <c r="R24" s="19">
        <f t="shared" si="14"/>
        <v>0.68408727245295509</v>
      </c>
      <c r="S24" s="23">
        <f t="shared" si="15"/>
        <v>2.6403749065688986E-2</v>
      </c>
      <c r="T24" s="19">
        <f t="shared" si="16"/>
        <v>1.0615669049235876</v>
      </c>
      <c r="U24" s="23">
        <f t="shared" si="18"/>
        <v>2.9917678731647968E-3</v>
      </c>
      <c r="V24" s="10">
        <f t="shared" si="13"/>
        <v>20160.108731763779</v>
      </c>
    </row>
    <row r="25" spans="1:25" x14ac:dyDescent="0.55000000000000004">
      <c r="A25">
        <v>22</v>
      </c>
      <c r="B25">
        <v>92</v>
      </c>
      <c r="C25">
        <v>10.8</v>
      </c>
      <c r="D25" s="9">
        <f t="shared" si="5"/>
        <v>235852.70606458516</v>
      </c>
      <c r="E25" s="9">
        <f t="shared" si="0"/>
        <v>259437.9766710437</v>
      </c>
      <c r="F25" s="9">
        <f t="shared" si="6"/>
        <v>21838.213524498624</v>
      </c>
      <c r="G25" s="9">
        <f t="shared" si="1"/>
        <v>237599.76314654507</v>
      </c>
      <c r="H25" s="15">
        <f t="shared" si="7"/>
        <v>-5241.1712458796692</v>
      </c>
      <c r="I25" s="11">
        <f t="shared" si="2"/>
        <v>16597.042278618956</v>
      </c>
      <c r="J25" s="11">
        <f t="shared" si="8"/>
        <v>32345.012097736031</v>
      </c>
      <c r="K25" s="15">
        <f t="shared" si="11"/>
        <v>-970.350362932081</v>
      </c>
      <c r="L25" s="11">
        <f t="shared" si="12"/>
        <v>371421.82499078318</v>
      </c>
      <c r="M25" s="13">
        <f t="shared" si="9"/>
        <v>562418.99576362106</v>
      </c>
      <c r="N25" s="13">
        <f>((1-H$1)*G25)+L25 -((L25-SUM(V$5:V25))*L$1)</f>
        <v>527055.15709421108</v>
      </c>
      <c r="O25" s="13">
        <f t="shared" si="3"/>
        <v>35363.838669409975</v>
      </c>
      <c r="P25" s="16">
        <f t="shared" si="4"/>
        <v>1.8602945717094976</v>
      </c>
      <c r="Q25" s="18">
        <f t="shared" si="10"/>
        <v>19009.805870106236</v>
      </c>
      <c r="R25" s="19">
        <f t="shared" si="14"/>
        <v>0.7920752445877598</v>
      </c>
      <c r="S25" s="23">
        <f t="shared" si="15"/>
        <v>2.8169183320646329E-2</v>
      </c>
      <c r="T25" s="19">
        <f t="shared" si="16"/>
        <v>1.0670970356582408</v>
      </c>
      <c r="U25" s="23">
        <f t="shared" si="18"/>
        <v>3.0972585620794302E-3</v>
      </c>
      <c r="V25" s="10">
        <f t="shared" si="13"/>
        <v>22095.694335234082</v>
      </c>
    </row>
    <row r="26" spans="1:25" x14ac:dyDescent="0.55000000000000004">
      <c r="A26">
        <v>23</v>
      </c>
      <c r="B26">
        <v>93</v>
      </c>
      <c r="C26">
        <v>10.1</v>
      </c>
      <c r="D26" s="9">
        <f t="shared" si="5"/>
        <v>237599.76314654507</v>
      </c>
      <c r="E26" s="9">
        <f t="shared" si="0"/>
        <v>261359.73946119958</v>
      </c>
      <c r="F26" s="9">
        <f t="shared" si="6"/>
        <v>23524.729024410404</v>
      </c>
      <c r="G26" s="9">
        <f t="shared" si="1"/>
        <v>237835.01043678919</v>
      </c>
      <c r="H26" s="15">
        <f t="shared" si="7"/>
        <v>-5645.934965858497</v>
      </c>
      <c r="I26" s="11">
        <f t="shared" si="2"/>
        <v>17878.794058551906</v>
      </c>
      <c r="J26" s="11">
        <f t="shared" si="8"/>
        <v>37142.182499078321</v>
      </c>
      <c r="K26" s="15">
        <f t="shared" si="11"/>
        <v>-1114.2654749723497</v>
      </c>
      <c r="L26" s="11">
        <f t="shared" si="12"/>
        <v>425328.53607344104</v>
      </c>
      <c r="M26" s="13">
        <f t="shared" si="9"/>
        <v>618660.89533998317</v>
      </c>
      <c r="N26" s="13">
        <f>((1-H$1)*G26)+L26 -((L26-SUM(V$5:V26))*L$1)</f>
        <v>576683.59421756514</v>
      </c>
      <c r="O26" s="13">
        <f t="shared" si="3"/>
        <v>41977.301122418023</v>
      </c>
      <c r="P26" s="16">
        <f t="shared" si="4"/>
        <v>1.9161034088607827</v>
      </c>
      <c r="Q26" s="18">
        <f t="shared" si="10"/>
        <v>21907.638663080081</v>
      </c>
      <c r="R26" s="19">
        <f t="shared" si="14"/>
        <v>0.91281827762833667</v>
      </c>
      <c r="S26" s="23">
        <f t="shared" si="15"/>
        <v>2.9919665157125408E-2</v>
      </c>
      <c r="T26" s="19">
        <f t="shared" si="16"/>
        <v>1.072790871013718</v>
      </c>
      <c r="U26" s="23">
        <f t="shared" si="18"/>
        <v>3.1989030347179259E-3</v>
      </c>
      <c r="V26" s="10">
        <f t="shared" si="13"/>
        <v>24192.965083395218</v>
      </c>
    </row>
    <row r="27" spans="1:25" x14ac:dyDescent="0.55000000000000004">
      <c r="A27">
        <v>24</v>
      </c>
      <c r="B27">
        <v>94</v>
      </c>
      <c r="C27">
        <v>9.5</v>
      </c>
      <c r="D27" s="9">
        <f t="shared" si="5"/>
        <v>237835.01043678919</v>
      </c>
      <c r="E27" s="9">
        <f t="shared" si="0"/>
        <v>261618.51148046812</v>
      </c>
      <c r="F27" s="9">
        <f t="shared" si="6"/>
        <v>25035.264256504124</v>
      </c>
      <c r="G27" s="9">
        <f t="shared" si="1"/>
        <v>236583.24722396399</v>
      </c>
      <c r="H27" s="15">
        <f t="shared" si="7"/>
        <v>-6008.4634215609894</v>
      </c>
      <c r="I27" s="11">
        <f t="shared" si="2"/>
        <v>19026.800834943133</v>
      </c>
      <c r="J27" s="11">
        <f t="shared" si="8"/>
        <v>42532.853607344106</v>
      </c>
      <c r="K27" s="15">
        <f t="shared" si="11"/>
        <v>-1275.985608220323</v>
      </c>
      <c r="L27" s="11">
        <f t="shared" si="12"/>
        <v>485612.20490750793</v>
      </c>
      <c r="M27" s="13">
        <f t="shared" si="9"/>
        <v>680526.98487398156</v>
      </c>
      <c r="N27" s="13">
        <f>((1-H$1)*G27)+L27 -((L27-SUM(V$5:V27))*L$1)</f>
        <v>630911.98057700356</v>
      </c>
      <c r="O27" s="13">
        <f t="shared" si="3"/>
        <v>49615.004296978004</v>
      </c>
      <c r="P27" s="16">
        <f t="shared" si="4"/>
        <v>1.9735865111266062</v>
      </c>
      <c r="Q27" s="18">
        <f t="shared" si="10"/>
        <v>25139.513275582569</v>
      </c>
      <c r="R27" s="19">
        <f t="shared" si="14"/>
        <v>1.0474797198159405</v>
      </c>
      <c r="S27" s="23">
        <f t="shared" si="15"/>
        <v>3.1647398456259745E-2</v>
      </c>
      <c r="T27" s="19">
        <f t="shared" si="16"/>
        <v>1.0786401365394938</v>
      </c>
      <c r="U27" s="23">
        <f t="shared" si="18"/>
        <v>3.2967752721146937E-3</v>
      </c>
      <c r="V27" s="10">
        <f t="shared" si="13"/>
        <v>26257.385948191633</v>
      </c>
    </row>
    <row r="28" spans="1:25" ht="28.8" customHeight="1" x14ac:dyDescent="0.55000000000000004">
      <c r="A28">
        <v>25</v>
      </c>
      <c r="B28">
        <v>95</v>
      </c>
      <c r="C28">
        <v>8.9</v>
      </c>
      <c r="D28" s="9">
        <f t="shared" si="5"/>
        <v>236583.24722396399</v>
      </c>
      <c r="E28" s="9">
        <f t="shared" si="0"/>
        <v>260241.5719463604</v>
      </c>
      <c r="F28" s="9">
        <f t="shared" si="6"/>
        <v>26582.387328535278</v>
      </c>
      <c r="G28" s="9">
        <f t="shared" si="1"/>
        <v>233659.18461782511</v>
      </c>
      <c r="H28" s="15">
        <f t="shared" si="7"/>
        <v>-6379.7729588484663</v>
      </c>
      <c r="I28" s="11">
        <f t="shared" si="2"/>
        <v>20202.614369686813</v>
      </c>
      <c r="J28" s="11">
        <f t="shared" si="8"/>
        <v>48561.220490750798</v>
      </c>
      <c r="K28" s="15">
        <f t="shared" si="11"/>
        <v>-1456.836614722524</v>
      </c>
      <c r="L28" s="11">
        <f t="shared" si="12"/>
        <v>552919.20315322303</v>
      </c>
      <c r="M28" s="13">
        <f t="shared" si="9"/>
        <v>748579.68336137978</v>
      </c>
      <c r="N28" s="13">
        <f>((1-H$1)*G28)+L28 -((L28-SUM(V$5:V28))*L$1)</f>
        <v>690169.34478316305</v>
      </c>
      <c r="O28" s="13">
        <f t="shared" si="3"/>
        <v>58410.338578216732</v>
      </c>
      <c r="P28" s="16">
        <f t="shared" si="4"/>
        <v>2.0327941064604045</v>
      </c>
      <c r="Q28" s="18">
        <f t="shared" si="10"/>
        <v>28734.016097637908</v>
      </c>
      <c r="R28" s="25">
        <f t="shared" si="14"/>
        <v>1.1972506707349129</v>
      </c>
      <c r="S28" s="26">
        <f t="shared" si="15"/>
        <v>3.3344146188694967E-2</v>
      </c>
      <c r="T28" s="25">
        <f t="shared" si="16"/>
        <v>1.0846318936355657</v>
      </c>
      <c r="U28" s="26">
        <f t="shared" si="18"/>
        <v>3.3907632127432308E-3</v>
      </c>
      <c r="V28" s="10">
        <f t="shared" si="13"/>
        <v>28458.021853114449</v>
      </c>
    </row>
    <row r="29" spans="1:25" x14ac:dyDescent="0.55000000000000004">
      <c r="A29">
        <v>26</v>
      </c>
      <c r="B29">
        <v>96</v>
      </c>
      <c r="C29">
        <v>8.4</v>
      </c>
      <c r="D29" s="9">
        <f t="shared" si="5"/>
        <v>233659.18461782511</v>
      </c>
      <c r="E29" s="9">
        <f t="shared" si="0"/>
        <v>257025.10307960765</v>
      </c>
      <c r="F29" s="9">
        <f t="shared" si="6"/>
        <v>27816.569597360132</v>
      </c>
      <c r="G29" s="9">
        <f t="shared" si="1"/>
        <v>229208.53348224753</v>
      </c>
      <c r="H29" s="15">
        <f t="shared" si="7"/>
        <v>-6675.9767033664311</v>
      </c>
      <c r="I29" s="11">
        <f t="shared" si="2"/>
        <v>21140.5928939937</v>
      </c>
      <c r="J29" s="11">
        <f t="shared" si="8"/>
        <v>55291.920315322306</v>
      </c>
      <c r="K29" s="15">
        <f t="shared" si="11"/>
        <v>-1658.7576094596693</v>
      </c>
      <c r="L29" s="11">
        <f t="shared" si="12"/>
        <v>627692.95875307941</v>
      </c>
      <c r="M29" s="13">
        <f t="shared" si="9"/>
        <v>823437.65169751784</v>
      </c>
      <c r="N29" s="13">
        <f>((1-H$1)*G29)+L29 -((L29-SUM(V$5:V29))*L$1)</f>
        <v>754925.57508214179</v>
      </c>
      <c r="O29" s="13">
        <f t="shared" si="3"/>
        <v>68512.076615376049</v>
      </c>
      <c r="P29" s="16">
        <f t="shared" si="4"/>
        <v>2.0937779296542165</v>
      </c>
      <c r="Q29" s="18">
        <f t="shared" si="10"/>
        <v>32721.749353185078</v>
      </c>
      <c r="R29" s="19">
        <f t="shared" si="14"/>
        <v>1.3634062230493782</v>
      </c>
      <c r="S29" s="23">
        <f t="shared" si="15"/>
        <v>3.5002824534498878E-2</v>
      </c>
      <c r="T29" s="19">
        <f t="shared" si="16"/>
        <v>1.0907534184517744</v>
      </c>
      <c r="U29" s="23">
        <f t="shared" si="18"/>
        <v>3.4807906127816146E-3</v>
      </c>
      <c r="V29" s="10">
        <f t="shared" si="13"/>
        <v>30540.219347598493</v>
      </c>
    </row>
    <row r="30" spans="1:25" x14ac:dyDescent="0.55000000000000004">
      <c r="A30">
        <v>27</v>
      </c>
      <c r="B30">
        <v>97</v>
      </c>
      <c r="C30">
        <v>7.8</v>
      </c>
      <c r="D30" s="9">
        <f t="shared" si="5"/>
        <v>229208.53348224753</v>
      </c>
      <c r="E30" s="9">
        <f t="shared" si="0"/>
        <v>252129.3868304723</v>
      </c>
      <c r="F30" s="9">
        <f t="shared" si="6"/>
        <v>29385.709420800966</v>
      </c>
      <c r="G30" s="9">
        <f t="shared" si="1"/>
        <v>222743.67740967133</v>
      </c>
      <c r="H30" s="15">
        <f t="shared" si="7"/>
        <v>-7052.5702609922319</v>
      </c>
      <c r="I30" s="11">
        <f t="shared" si="2"/>
        <v>22333.139159808736</v>
      </c>
      <c r="J30" s="11">
        <f t="shared" si="8"/>
        <v>62769.295875307944</v>
      </c>
      <c r="K30" s="15">
        <f t="shared" si="11"/>
        <v>-1883.0788762592383</v>
      </c>
      <c r="L30" s="11">
        <f t="shared" si="12"/>
        <v>710912.31491193688</v>
      </c>
      <c r="M30" s="13">
        <f t="shared" si="9"/>
        <v>905781.41686726967</v>
      </c>
      <c r="N30" s="13">
        <f>((1-H$1)*G30)+L30 -((L30-SUM(V$5:V30))*L$1)</f>
        <v>825699.32512080437</v>
      </c>
      <c r="O30" s="13">
        <f t="shared" si="3"/>
        <v>80082.091746465303</v>
      </c>
      <c r="P30" s="16">
        <f t="shared" si="4"/>
        <v>2.1565912675438432</v>
      </c>
      <c r="Q30" s="18">
        <f t="shared" si="10"/>
        <v>37133.64370508249</v>
      </c>
      <c r="R30" s="19">
        <f t="shared" si="14"/>
        <v>1.5472351543784371</v>
      </c>
      <c r="S30" s="23">
        <f t="shared" si="15"/>
        <v>3.6616315480696437E-2</v>
      </c>
      <c r="T30" s="19">
        <f t="shared" si="16"/>
        <v>1.0969869894646564</v>
      </c>
      <c r="U30" s="23">
        <f t="shared" si="18"/>
        <v>3.5666269120695482E-3</v>
      </c>
      <c r="V30" s="10">
        <f t="shared" si="13"/>
        <v>33003.919458611083</v>
      </c>
    </row>
    <row r="31" spans="1:25" x14ac:dyDescent="0.55000000000000004">
      <c r="A31">
        <v>28</v>
      </c>
      <c r="B31">
        <v>98</v>
      </c>
      <c r="C31">
        <v>7.3</v>
      </c>
      <c r="D31" s="9">
        <f t="shared" si="5"/>
        <v>222743.67740967133</v>
      </c>
      <c r="E31" s="9">
        <f t="shared" si="0"/>
        <v>245018.0451506385</v>
      </c>
      <c r="F31" s="9">
        <f t="shared" si="6"/>
        <v>30512.832521872788</v>
      </c>
      <c r="G31" s="9">
        <f t="shared" si="1"/>
        <v>214505.2126287657</v>
      </c>
      <c r="H31" s="15">
        <f t="shared" si="7"/>
        <v>-7323.0798052494692</v>
      </c>
      <c r="I31" s="11">
        <f t="shared" si="2"/>
        <v>23189.752716623319</v>
      </c>
      <c r="J31" s="11">
        <f t="shared" si="8"/>
        <v>71091.231491193685</v>
      </c>
      <c r="K31" s="15">
        <f t="shared" si="11"/>
        <v>-2132.7369447358105</v>
      </c>
      <c r="L31" s="11">
        <f t="shared" si="12"/>
        <v>803060.56217501801</v>
      </c>
      <c r="M31" s="13">
        <f t="shared" si="9"/>
        <v>996359.55855399673</v>
      </c>
      <c r="N31" s="13">
        <f>((1-H$1)*G31)+L31 -((L31-SUM(V$5:V31))*L$1)</f>
        <v>903055.391371454</v>
      </c>
      <c r="O31" s="13">
        <f t="shared" si="3"/>
        <v>93304.167182542733</v>
      </c>
      <c r="P31" s="16">
        <f t="shared" si="4"/>
        <v>2.2212890055701586</v>
      </c>
      <c r="Q31" s="18">
        <f t="shared" si="10"/>
        <v>42004.514922898787</v>
      </c>
      <c r="R31" s="19">
        <f t="shared" si="14"/>
        <v>1.7501881217874495</v>
      </c>
      <c r="S31" s="23">
        <f t="shared" si="15"/>
        <v>3.8180055914478706E-2</v>
      </c>
      <c r="T31" s="19">
        <f t="shared" si="16"/>
        <v>1.1033205361199863</v>
      </c>
      <c r="U31" s="23">
        <f t="shared" si="18"/>
        <v>3.648279643940544E-3</v>
      </c>
      <c r="V31" s="10">
        <f t="shared" si="13"/>
        <v>35275.262070126249</v>
      </c>
    </row>
    <row r="32" spans="1:25" x14ac:dyDescent="0.55000000000000004">
      <c r="A32">
        <v>29</v>
      </c>
      <c r="B32">
        <v>99</v>
      </c>
      <c r="C32">
        <v>6.8</v>
      </c>
      <c r="D32" s="9">
        <f t="shared" si="5"/>
        <v>214505.2126287657</v>
      </c>
      <c r="E32" s="9">
        <f t="shared" si="0"/>
        <v>235955.7338916423</v>
      </c>
      <c r="F32" s="9">
        <f t="shared" si="6"/>
        <v>31544.884210112603</v>
      </c>
      <c r="G32" s="9">
        <f t="shared" si="1"/>
        <v>204410.84968152971</v>
      </c>
      <c r="H32" s="15">
        <f t="shared" si="7"/>
        <v>-7570.7722104270242</v>
      </c>
      <c r="I32" s="11">
        <f t="shared" si="2"/>
        <v>23974.111999685578</v>
      </c>
      <c r="J32" s="11">
        <f t="shared" si="8"/>
        <v>80306.056217501813</v>
      </c>
      <c r="K32" s="15">
        <f t="shared" si="11"/>
        <v>-2409.1816865250544</v>
      </c>
      <c r="L32" s="11">
        <f t="shared" si="12"/>
        <v>904931.54870568041</v>
      </c>
      <c r="M32" s="13">
        <f t="shared" si="9"/>
        <v>1095995.5144093966</v>
      </c>
      <c r="N32" s="13">
        <f>((1-H$1)*G32)+L32 -((L32-SUM(V$5:V32))*L$1)</f>
        <v>987617.93531611667</v>
      </c>
      <c r="O32" s="13">
        <f t="shared" si="3"/>
        <v>108377.5790932799</v>
      </c>
      <c r="P32" s="16">
        <f t="shared" si="4"/>
        <v>2.2879276757372633</v>
      </c>
      <c r="Q32" s="18">
        <f t="shared" si="10"/>
        <v>47369.320386561711</v>
      </c>
      <c r="R32" s="19">
        <f t="shared" si="14"/>
        <v>1.9737216827734045</v>
      </c>
      <c r="S32" s="23">
        <f t="shared" si="15"/>
        <v>3.9689320113239335E-2</v>
      </c>
      <c r="T32" s="19">
        <f t="shared" si="16"/>
        <v>1.1097363415728072</v>
      </c>
      <c r="U32" s="23">
        <f t="shared" si="18"/>
        <v>3.725581969939773E-3</v>
      </c>
      <c r="V32" s="10">
        <f t="shared" si="13"/>
        <v>37626.141556660892</v>
      </c>
    </row>
    <row r="33" spans="1:32" ht="18.600000000000001" customHeight="1" x14ac:dyDescent="0.55000000000000004">
      <c r="A33">
        <v>30</v>
      </c>
      <c r="B33">
        <v>100</v>
      </c>
      <c r="C33">
        <v>6.4</v>
      </c>
      <c r="D33" s="9">
        <f t="shared" si="5"/>
        <v>204410.84968152971</v>
      </c>
      <c r="E33" s="9">
        <f t="shared" si="0"/>
        <v>224851.93464968269</v>
      </c>
      <c r="F33" s="9">
        <f t="shared" si="6"/>
        <v>31939.195262739016</v>
      </c>
      <c r="G33" s="9">
        <f t="shared" si="1"/>
        <v>192912.73938694366</v>
      </c>
      <c r="H33" s="15">
        <f t="shared" si="7"/>
        <v>-7665.4068630573638</v>
      </c>
      <c r="I33" s="11">
        <f t="shared" si="2"/>
        <v>24273.788399681653</v>
      </c>
      <c r="J33" s="11">
        <f t="shared" si="8"/>
        <v>90493.154870568047</v>
      </c>
      <c r="K33" s="15">
        <f t="shared" si="11"/>
        <v>-2714.7946461170413</v>
      </c>
      <c r="L33" s="11">
        <f t="shared" si="12"/>
        <v>1016983.6973298131</v>
      </c>
      <c r="M33" s="13">
        <f t="shared" si="9"/>
        <v>1205595.0658503363</v>
      </c>
      <c r="N33" s="13">
        <f>((1-H$1)*G33)+L33 -((L33-SUM(V$5:V33))*L$1)</f>
        <v>1080072.341531896</v>
      </c>
      <c r="O33" s="13">
        <f t="shared" si="3"/>
        <v>125522.72431844031</v>
      </c>
      <c r="P33" s="16">
        <f t="shared" si="4"/>
        <v>2.3565655060093813</v>
      </c>
      <c r="Q33" s="18">
        <f t="shared" si="10"/>
        <v>53265.111450689546</v>
      </c>
      <c r="R33" s="19">
        <f t="shared" si="14"/>
        <v>2.2193796437787312</v>
      </c>
      <c r="S33" s="23">
        <f t="shared" si="15"/>
        <v>4.1140608550139124E-2</v>
      </c>
      <c r="T33" s="19">
        <f t="shared" si="16"/>
        <v>1.1162169601902849</v>
      </c>
      <c r="U33" s="23">
        <f t="shared" si="18"/>
        <v>3.7984113982683088E-3</v>
      </c>
      <c r="V33" s="10">
        <f t="shared" si="13"/>
        <v>39657.624727678216</v>
      </c>
    </row>
    <row r="34" spans="1:32" x14ac:dyDescent="0.55000000000000004">
      <c r="A34">
        <v>31</v>
      </c>
      <c r="B34">
        <v>101</v>
      </c>
      <c r="C34">
        <v>6</v>
      </c>
      <c r="D34" s="9"/>
      <c r="E34" s="9"/>
      <c r="F34" s="9"/>
      <c r="G34" s="9"/>
      <c r="H34" s="15"/>
      <c r="I34" s="11"/>
      <c r="J34" s="11"/>
      <c r="K34" s="17"/>
      <c r="L34" s="11"/>
      <c r="M34" s="13"/>
      <c r="N34" s="13"/>
      <c r="O34" s="13"/>
      <c r="P34" s="16"/>
      <c r="Q34" s="18"/>
      <c r="R34" s="19"/>
      <c r="S34" s="23"/>
      <c r="T34" s="19"/>
      <c r="U34" s="23"/>
    </row>
    <row r="35" spans="1:32" x14ac:dyDescent="0.55000000000000004">
      <c r="A35">
        <v>32</v>
      </c>
      <c r="B35">
        <v>102</v>
      </c>
      <c r="C35">
        <v>5.6</v>
      </c>
      <c r="D35" s="9"/>
      <c r="E35" s="9"/>
      <c r="F35" s="9"/>
      <c r="G35" s="9"/>
      <c r="H35" s="15"/>
      <c r="I35" s="11"/>
      <c r="J35" s="11"/>
      <c r="K35" s="17"/>
      <c r="L35" s="11"/>
      <c r="M35" s="13"/>
      <c r="N35" s="13"/>
      <c r="O35" s="13"/>
      <c r="P35" s="16"/>
      <c r="Q35" s="18"/>
      <c r="R35" s="19"/>
      <c r="S35" s="23"/>
      <c r="T35" s="19"/>
      <c r="U35" s="23"/>
    </row>
    <row r="36" spans="1:32" x14ac:dyDescent="0.55000000000000004">
      <c r="A36">
        <v>33</v>
      </c>
      <c r="B36">
        <v>103</v>
      </c>
      <c r="C36">
        <v>5.2</v>
      </c>
      <c r="D36" s="9"/>
      <c r="E36" s="9"/>
      <c r="F36" s="9"/>
      <c r="G36" s="9"/>
      <c r="H36" s="15"/>
      <c r="I36" s="11"/>
      <c r="J36" s="11"/>
      <c r="K36" s="17"/>
      <c r="L36" s="11"/>
      <c r="M36" s="13"/>
      <c r="N36" s="13"/>
      <c r="O36" s="13"/>
      <c r="P36" s="16"/>
      <c r="Q36" s="18"/>
      <c r="R36" s="19"/>
      <c r="S36" s="23"/>
      <c r="T36" s="19"/>
      <c r="U36" s="23"/>
    </row>
    <row r="37" spans="1:32" x14ac:dyDescent="0.55000000000000004">
      <c r="A37">
        <v>34</v>
      </c>
      <c r="B37">
        <v>104</v>
      </c>
      <c r="C37">
        <v>4.9000000000000004</v>
      </c>
      <c r="D37" s="9"/>
      <c r="E37" s="9"/>
      <c r="F37" s="9"/>
      <c r="G37" s="9"/>
      <c r="H37" s="15"/>
      <c r="I37" s="11"/>
      <c r="J37" s="11"/>
      <c r="K37" s="17"/>
      <c r="L37" s="11"/>
      <c r="M37" s="13"/>
      <c r="N37" s="13"/>
      <c r="O37" s="13"/>
      <c r="P37" s="16"/>
      <c r="Q37" s="18"/>
      <c r="R37" s="19"/>
      <c r="S37" s="23"/>
      <c r="T37" s="19"/>
      <c r="U37" s="23"/>
    </row>
    <row r="38" spans="1:32" x14ac:dyDescent="0.55000000000000004">
      <c r="A38">
        <v>35</v>
      </c>
      <c r="B38">
        <v>105</v>
      </c>
      <c r="C38">
        <v>4.5999999999999996</v>
      </c>
      <c r="D38" s="9"/>
      <c r="E38" s="9"/>
      <c r="F38" s="9"/>
      <c r="G38" s="9"/>
      <c r="H38" s="15"/>
      <c r="I38" s="11"/>
      <c r="J38" s="11"/>
      <c r="K38" s="17"/>
      <c r="L38" s="11"/>
      <c r="M38" s="13"/>
      <c r="N38" s="13"/>
      <c r="O38" s="13"/>
      <c r="P38" s="16"/>
      <c r="Q38" s="18"/>
      <c r="R38" s="19"/>
      <c r="S38" s="23"/>
      <c r="T38" s="19"/>
      <c r="U38" s="23"/>
    </row>
    <row r="39" spans="1:32" x14ac:dyDescent="0.55000000000000004">
      <c r="A39">
        <v>36</v>
      </c>
      <c r="B39">
        <v>106</v>
      </c>
      <c r="C39">
        <v>4.3</v>
      </c>
      <c r="D39" s="9"/>
      <c r="E39" s="9"/>
      <c r="F39" s="9"/>
      <c r="G39" s="9"/>
      <c r="H39" s="15"/>
      <c r="I39" s="11"/>
      <c r="J39" s="11"/>
      <c r="K39" s="17"/>
      <c r="L39" s="11"/>
      <c r="M39" s="13"/>
      <c r="N39" s="13"/>
      <c r="O39" s="13"/>
      <c r="P39" s="16"/>
      <c r="Q39" s="18"/>
      <c r="R39" s="19"/>
      <c r="S39" s="23"/>
      <c r="T39" s="19"/>
      <c r="U39" s="23"/>
    </row>
    <row r="40" spans="1:32" x14ac:dyDescent="0.55000000000000004">
      <c r="A40">
        <v>37</v>
      </c>
      <c r="B40">
        <v>107</v>
      </c>
      <c r="C40">
        <v>4.0999999999999996</v>
      </c>
      <c r="D40" s="9"/>
      <c r="E40" s="9"/>
      <c r="F40" s="9"/>
      <c r="G40" s="9"/>
      <c r="H40" s="15"/>
      <c r="I40" s="11"/>
      <c r="J40" s="11"/>
      <c r="K40" s="17"/>
      <c r="L40" s="11"/>
      <c r="M40" s="13"/>
      <c r="N40" s="13"/>
      <c r="O40" s="13"/>
      <c r="P40" s="16"/>
      <c r="Q40" s="18"/>
      <c r="R40" s="19"/>
      <c r="S40" s="23"/>
      <c r="T40" s="19"/>
      <c r="U40" s="23"/>
    </row>
    <row r="41" spans="1:32" x14ac:dyDescent="0.55000000000000004">
      <c r="A41">
        <v>38</v>
      </c>
      <c r="B41">
        <v>108</v>
      </c>
      <c r="C41">
        <v>3.9</v>
      </c>
      <c r="D41" s="9"/>
      <c r="E41" s="9"/>
      <c r="F41" s="9"/>
      <c r="G41" s="9"/>
      <c r="H41" s="15"/>
      <c r="I41" s="11"/>
      <c r="J41" s="11"/>
      <c r="K41" s="17"/>
      <c r="L41" s="11"/>
      <c r="M41" s="13"/>
      <c r="N41" s="13"/>
      <c r="O41" s="13"/>
      <c r="P41" s="16"/>
      <c r="Q41" s="18"/>
      <c r="R41" s="19"/>
      <c r="S41" s="23"/>
      <c r="T41" s="19"/>
      <c r="U41" s="23"/>
    </row>
    <row r="42" spans="1:32" x14ac:dyDescent="0.55000000000000004">
      <c r="A42">
        <v>39</v>
      </c>
      <c r="B42">
        <v>109</v>
      </c>
      <c r="C42">
        <v>3.7</v>
      </c>
      <c r="D42" s="9"/>
      <c r="E42" s="9"/>
      <c r="F42" s="9"/>
      <c r="G42" s="9"/>
      <c r="H42" s="15"/>
      <c r="I42" s="11"/>
      <c r="J42" s="11"/>
      <c r="K42" s="17"/>
      <c r="L42" s="11"/>
      <c r="M42" s="13"/>
      <c r="N42" s="13"/>
      <c r="O42" s="13"/>
      <c r="P42" s="16"/>
      <c r="Q42" s="18"/>
      <c r="R42" s="19"/>
      <c r="S42" s="23"/>
      <c r="T42" s="19"/>
      <c r="U42" s="23"/>
    </row>
    <row r="43" spans="1:32" x14ac:dyDescent="0.55000000000000004">
      <c r="A43">
        <v>40</v>
      </c>
      <c r="B43">
        <v>110</v>
      </c>
      <c r="C43">
        <v>3.5</v>
      </c>
      <c r="D43" s="9"/>
      <c r="E43" s="9"/>
      <c r="F43" s="9"/>
      <c r="G43" s="9"/>
      <c r="H43" s="15"/>
      <c r="I43" s="11"/>
      <c r="J43" s="11"/>
      <c r="K43" s="17"/>
      <c r="L43" s="11"/>
      <c r="M43" s="13"/>
      <c r="N43" s="13"/>
      <c r="O43" s="13"/>
      <c r="P43" s="16"/>
      <c r="Q43" s="18"/>
      <c r="R43" s="19"/>
      <c r="S43" s="23"/>
      <c r="T43" s="19"/>
      <c r="U43" s="23"/>
    </row>
    <row r="44" spans="1:32" x14ac:dyDescent="0.55000000000000004">
      <c r="A44">
        <v>41</v>
      </c>
      <c r="B44">
        <v>111</v>
      </c>
      <c r="C44">
        <v>3.4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U44" s="14"/>
      <c r="V44" s="14"/>
    </row>
    <row r="45" spans="1:32" x14ac:dyDescent="0.55000000000000004">
      <c r="A45">
        <v>42</v>
      </c>
      <c r="B45">
        <v>112</v>
      </c>
      <c r="C45">
        <v>3.3</v>
      </c>
    </row>
    <row r="46" spans="1:32" ht="31.5" customHeight="1" x14ac:dyDescent="0.55000000000000004">
      <c r="A46">
        <v>43</v>
      </c>
      <c r="B46">
        <v>113</v>
      </c>
      <c r="C46">
        <v>3.1</v>
      </c>
      <c r="Q46" s="1"/>
      <c r="R46" s="1"/>
      <c r="S46" s="1"/>
      <c r="T46" s="1"/>
      <c r="U46" s="1"/>
    </row>
    <row r="47" spans="1:32" x14ac:dyDescent="0.55000000000000004">
      <c r="A47">
        <v>44</v>
      </c>
      <c r="B47">
        <v>114</v>
      </c>
      <c r="C47">
        <v>3</v>
      </c>
      <c r="Q47" s="18"/>
      <c r="R47" s="25"/>
      <c r="S47" s="26"/>
      <c r="T47" s="25"/>
      <c r="U47" s="26"/>
      <c r="Y47" s="23"/>
    </row>
    <row r="48" spans="1:32" x14ac:dyDescent="0.55000000000000004">
      <c r="A48">
        <v>45</v>
      </c>
      <c r="B48">
        <v>115</v>
      </c>
      <c r="C48">
        <v>2.9</v>
      </c>
      <c r="K48" s="14"/>
      <c r="L48" s="14"/>
      <c r="M48" s="14"/>
      <c r="N48" s="14"/>
      <c r="O48" s="14"/>
      <c r="Q48" s="18"/>
      <c r="R48" s="25"/>
      <c r="S48" s="26"/>
      <c r="T48" s="25"/>
      <c r="U48" s="26"/>
      <c r="X48" s="10"/>
      <c r="Y48" s="10"/>
      <c r="Z48" s="10"/>
      <c r="AA48" s="10"/>
      <c r="AB48" s="10"/>
      <c r="AC48" s="10"/>
      <c r="AD48" s="10"/>
      <c r="AE48" s="10"/>
      <c r="AF48" s="10"/>
    </row>
    <row r="49" spans="1:31" x14ac:dyDescent="0.55000000000000004">
      <c r="A49">
        <v>46</v>
      </c>
      <c r="B49">
        <v>116</v>
      </c>
      <c r="C49">
        <v>2.8</v>
      </c>
      <c r="K49" s="14"/>
      <c r="X49" s="14"/>
    </row>
    <row r="50" spans="1:31" x14ac:dyDescent="0.55000000000000004">
      <c r="A50">
        <v>47</v>
      </c>
      <c r="B50">
        <v>117</v>
      </c>
      <c r="C50">
        <v>2.7</v>
      </c>
      <c r="K50" s="14"/>
      <c r="L50" s="14"/>
      <c r="X50" s="14"/>
      <c r="Y50" s="14"/>
    </row>
    <row r="51" spans="1:31" x14ac:dyDescent="0.55000000000000004">
      <c r="A51">
        <v>48</v>
      </c>
      <c r="B51">
        <v>118</v>
      </c>
      <c r="C51">
        <v>2.5</v>
      </c>
      <c r="K51" s="14"/>
      <c r="L51" s="14"/>
      <c r="M51" s="14"/>
      <c r="W51" s="14"/>
      <c r="X51" s="14"/>
      <c r="Y51" s="14"/>
      <c r="Z51" s="14"/>
    </row>
    <row r="52" spans="1:31" x14ac:dyDescent="0.55000000000000004">
      <c r="A52">
        <v>49</v>
      </c>
      <c r="B52">
        <v>119</v>
      </c>
      <c r="C52">
        <v>2.2999999999999998</v>
      </c>
      <c r="K52" s="14"/>
      <c r="L52" s="14"/>
      <c r="M52" s="14"/>
      <c r="N52" s="14"/>
      <c r="W52" s="14"/>
      <c r="X52" s="14"/>
      <c r="Y52" s="14"/>
      <c r="Z52" s="14"/>
      <c r="AA52" s="14"/>
    </row>
    <row r="53" spans="1:31" x14ac:dyDescent="0.55000000000000004">
      <c r="A53">
        <v>50</v>
      </c>
      <c r="B53">
        <v>120</v>
      </c>
      <c r="C53">
        <v>2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W53" s="14"/>
      <c r="X53" s="14"/>
      <c r="Y53" s="14"/>
      <c r="Z53" s="14"/>
      <c r="AA53" s="14"/>
      <c r="AB53" s="14"/>
    </row>
    <row r="54" spans="1:31" x14ac:dyDescent="0.55000000000000004">
      <c r="A54">
        <v>51</v>
      </c>
      <c r="B54">
        <v>121</v>
      </c>
      <c r="C54">
        <v>2</v>
      </c>
      <c r="W54" s="14"/>
      <c r="X54" s="14"/>
      <c r="Y54" s="14"/>
      <c r="Z54" s="14"/>
      <c r="AA54" s="14"/>
      <c r="AB54" s="14"/>
      <c r="AC54" s="14"/>
    </row>
    <row r="55" spans="1:31" x14ac:dyDescent="0.55000000000000004">
      <c r="A55">
        <v>52</v>
      </c>
      <c r="B55">
        <v>122</v>
      </c>
      <c r="C55">
        <v>2</v>
      </c>
      <c r="W55" s="14"/>
      <c r="X55" s="14"/>
      <c r="Y55" s="14"/>
      <c r="Z55" s="14"/>
      <c r="AA55" s="14"/>
      <c r="AB55" s="14"/>
      <c r="AC55" s="14"/>
      <c r="AD55" s="14"/>
    </row>
    <row r="56" spans="1:31" x14ac:dyDescent="0.55000000000000004">
      <c r="A56">
        <v>53</v>
      </c>
      <c r="B56">
        <v>123</v>
      </c>
      <c r="C56">
        <v>2</v>
      </c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 x14ac:dyDescent="0.55000000000000004">
      <c r="A57">
        <v>54</v>
      </c>
      <c r="B57">
        <v>124</v>
      </c>
      <c r="C57">
        <v>2</v>
      </c>
    </row>
    <row r="58" spans="1:31" x14ac:dyDescent="0.55000000000000004">
      <c r="A58">
        <v>55</v>
      </c>
      <c r="B58">
        <v>125</v>
      </c>
      <c r="C58">
        <v>2</v>
      </c>
    </row>
    <row r="60" spans="1:31" x14ac:dyDescent="0.55000000000000004">
      <c r="G60" s="14"/>
    </row>
    <row r="61" spans="1:31" x14ac:dyDescent="0.55000000000000004">
      <c r="G61" s="14"/>
    </row>
    <row r="62" spans="1:31" x14ac:dyDescent="0.55000000000000004">
      <c r="G62" s="14"/>
    </row>
    <row r="63" spans="1:31" x14ac:dyDescent="0.55000000000000004">
      <c r="G63" s="14"/>
    </row>
    <row r="64" spans="1:31" x14ac:dyDescent="0.55000000000000004">
      <c r="G64" s="14"/>
    </row>
    <row r="65" spans="7:7" x14ac:dyDescent="0.55000000000000004">
      <c r="G65" s="14"/>
    </row>
    <row r="66" spans="7:7" x14ac:dyDescent="0.55000000000000004">
      <c r="G66" s="1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CE915-E5F9-42B4-9596-A069A1183419}">
  <dimension ref="A1:AF66"/>
  <sheetViews>
    <sheetView zoomScaleNormal="100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Y23" sqref="Y23"/>
    </sheetView>
  </sheetViews>
  <sheetFormatPr defaultRowHeight="14.4" x14ac:dyDescent="0.55000000000000004"/>
  <cols>
    <col min="1" max="1" width="6" customWidth="1"/>
    <col min="2" max="2" width="4.05078125" customWidth="1"/>
    <col min="3" max="3" width="6.3671875" customWidth="1"/>
    <col min="5" max="5" width="11.734375" customWidth="1"/>
    <col min="6" max="6" width="7.578125" customWidth="1"/>
    <col min="7" max="7" width="11.7890625" customWidth="1"/>
    <col min="8" max="8" width="10.41796875" customWidth="1"/>
    <col min="9" max="9" width="10.20703125" customWidth="1"/>
    <col min="10" max="10" width="11.578125" customWidth="1"/>
    <col min="11" max="11" width="8.578125" customWidth="1"/>
    <col min="12" max="12" width="9.83984375" customWidth="1"/>
    <col min="13" max="13" width="11.578125" customWidth="1"/>
    <col min="14" max="14" width="11.68359375" customWidth="1"/>
    <col min="15" max="15" width="11.15625" customWidth="1"/>
    <col min="16" max="16" width="6.734375" hidden="1" customWidth="1"/>
    <col min="17" max="17" width="10.3671875" hidden="1" customWidth="1"/>
    <col min="18" max="19" width="8.41796875" hidden="1" customWidth="1"/>
    <col min="20" max="20" width="8" hidden="1" customWidth="1"/>
    <col min="21" max="21" width="8.05078125" hidden="1" customWidth="1"/>
    <col min="22" max="22" width="10.578125" customWidth="1"/>
    <col min="23" max="23" width="9.62890625" bestFit="1" customWidth="1"/>
    <col min="24" max="24" width="10.89453125" customWidth="1"/>
    <col min="25" max="25" width="10.5234375" customWidth="1"/>
    <col min="26" max="26" width="10.578125" customWidth="1"/>
    <col min="27" max="27" width="9.20703125" bestFit="1" customWidth="1"/>
    <col min="28" max="28" width="10.734375" customWidth="1"/>
    <col min="29" max="31" width="9.20703125" bestFit="1" customWidth="1"/>
    <col min="32" max="32" width="9.7890625" customWidth="1"/>
  </cols>
  <sheetData>
    <row r="1" spans="1:29" s="1" customFormat="1" ht="32.1" customHeight="1" x14ac:dyDescent="0.55000000000000004">
      <c r="E1" s="2" t="s">
        <v>0</v>
      </c>
      <c r="F1" s="3">
        <v>0.24</v>
      </c>
      <c r="G1" s="2" t="s">
        <v>1</v>
      </c>
      <c r="H1" s="3">
        <v>0.24</v>
      </c>
      <c r="I1" s="2" t="s">
        <v>64</v>
      </c>
      <c r="J1" s="3">
        <v>0.1</v>
      </c>
      <c r="K1" s="2" t="s">
        <v>3</v>
      </c>
      <c r="L1" s="3">
        <v>0.15</v>
      </c>
      <c r="M1" s="2" t="s">
        <v>4</v>
      </c>
      <c r="N1" s="4">
        <v>0.03</v>
      </c>
      <c r="O1" s="2" t="s">
        <v>79</v>
      </c>
      <c r="P1" s="4">
        <v>0.1</v>
      </c>
      <c r="R1" s="5">
        <f>G4-M4</f>
        <v>24000</v>
      </c>
      <c r="S1" s="6" t="s">
        <v>6</v>
      </c>
    </row>
    <row r="2" spans="1:29" s="1" customFormat="1" ht="44.4" customHeight="1" x14ac:dyDescent="0.55000000000000004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65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66</v>
      </c>
      <c r="M2" s="6" t="s">
        <v>19</v>
      </c>
      <c r="N2" s="6" t="s">
        <v>67</v>
      </c>
      <c r="O2" s="6" t="s">
        <v>21</v>
      </c>
      <c r="P2" s="6" t="s">
        <v>22</v>
      </c>
      <c r="Q2" s="6" t="s">
        <v>23</v>
      </c>
      <c r="R2" s="6" t="s">
        <v>24</v>
      </c>
      <c r="S2" s="6" t="s">
        <v>25</v>
      </c>
      <c r="T2" s="6" t="s">
        <v>26</v>
      </c>
      <c r="U2" s="6" t="s">
        <v>27</v>
      </c>
      <c r="V2" s="6"/>
      <c r="W2" s="6"/>
    </row>
    <row r="3" spans="1:29" s="1" customFormat="1" ht="30.6" customHeight="1" x14ac:dyDescent="0.55000000000000004">
      <c r="D3" s="7" t="s">
        <v>28</v>
      </c>
      <c r="F3" s="8" t="s">
        <v>29</v>
      </c>
      <c r="G3" s="8" t="s">
        <v>30</v>
      </c>
      <c r="H3" s="8" t="s">
        <v>31</v>
      </c>
      <c r="I3" s="8" t="s">
        <v>32</v>
      </c>
      <c r="J3" s="8" t="s">
        <v>33</v>
      </c>
      <c r="K3" s="8" t="s">
        <v>34</v>
      </c>
      <c r="L3" s="8" t="s">
        <v>35</v>
      </c>
      <c r="M3" s="8" t="s">
        <v>36</v>
      </c>
      <c r="N3" s="8" t="s">
        <v>37</v>
      </c>
      <c r="O3" s="8" t="s">
        <v>38</v>
      </c>
      <c r="P3" s="8"/>
      <c r="Q3" s="8" t="s">
        <v>39</v>
      </c>
      <c r="R3" s="8" t="s">
        <v>40</v>
      </c>
      <c r="S3" s="8" t="s">
        <v>41</v>
      </c>
      <c r="T3" s="8" t="s">
        <v>42</v>
      </c>
      <c r="U3" s="8" t="s">
        <v>43</v>
      </c>
    </row>
    <row r="4" spans="1:29" x14ac:dyDescent="0.55000000000000004">
      <c r="A4">
        <v>1</v>
      </c>
      <c r="B4">
        <v>71</v>
      </c>
      <c r="D4" s="9"/>
      <c r="E4" s="9"/>
      <c r="F4" s="9"/>
      <c r="G4" s="9">
        <v>100000</v>
      </c>
      <c r="H4" s="10"/>
      <c r="I4" s="11"/>
      <c r="J4" s="11"/>
      <c r="K4" s="12"/>
      <c r="L4" s="12"/>
      <c r="M4" s="13">
        <f>G4*(1-F1)</f>
        <v>76000</v>
      </c>
      <c r="N4" s="13"/>
      <c r="O4" s="13"/>
      <c r="P4" s="13">
        <v>1</v>
      </c>
      <c r="Q4" s="13"/>
      <c r="R4" s="13"/>
      <c r="S4" s="13"/>
      <c r="T4" s="13"/>
      <c r="U4" s="13"/>
      <c r="Z4" s="14"/>
      <c r="AA4" s="14"/>
      <c r="AB4" s="14"/>
    </row>
    <row r="5" spans="1:29" x14ac:dyDescent="0.55000000000000004">
      <c r="A5">
        <v>2</v>
      </c>
      <c r="B5">
        <v>72</v>
      </c>
      <c r="C5">
        <v>27.4</v>
      </c>
      <c r="D5" s="9">
        <v>100000</v>
      </c>
      <c r="E5" s="9">
        <f t="shared" ref="E5:E43" si="0">D5*(1+P$1)</f>
        <v>110000.00000000001</v>
      </c>
      <c r="F5" s="9">
        <f>G4/C5</f>
        <v>3649.6350364963505</v>
      </c>
      <c r="G5" s="9">
        <f t="shared" ref="G5:G43" si="1">E5-F5</f>
        <v>106350.36496350367</v>
      </c>
      <c r="H5" s="27">
        <f>-H$1*F5</f>
        <v>-875.91240875912411</v>
      </c>
      <c r="I5" s="11">
        <f t="shared" ref="I5:I43" si="2">F5+H5</f>
        <v>2773.7226277372265</v>
      </c>
      <c r="J5" s="11"/>
      <c r="K5" s="12"/>
      <c r="L5" s="11">
        <f>I5</f>
        <v>2773.7226277372265</v>
      </c>
      <c r="M5" s="13">
        <f>M4*(1+J$1)</f>
        <v>83600</v>
      </c>
      <c r="N5" s="13">
        <f>((1-H$1)*G5)+L5</f>
        <v>83600.000000000015</v>
      </c>
      <c r="O5" s="13">
        <f t="shared" ref="O5:O43" si="3">M5-N5</f>
        <v>0</v>
      </c>
      <c r="P5" s="16">
        <f t="shared" ref="P5:P43" si="4">P4*(1+N$1)</f>
        <v>1.03</v>
      </c>
      <c r="Z5" s="10"/>
    </row>
    <row r="6" spans="1:29" x14ac:dyDescent="0.55000000000000004">
      <c r="A6">
        <v>3</v>
      </c>
      <c r="B6">
        <v>73</v>
      </c>
      <c r="C6">
        <v>26.5</v>
      </c>
      <c r="D6" s="9">
        <f t="shared" ref="D6:D43" si="5">G5</f>
        <v>106350.36496350367</v>
      </c>
      <c r="E6" s="9">
        <f t="shared" si="0"/>
        <v>116985.40145985405</v>
      </c>
      <c r="F6" s="9">
        <f t="shared" ref="F6:F43" si="6">G5/C6</f>
        <v>4013.2213193774969</v>
      </c>
      <c r="G6" s="9">
        <f t="shared" si="1"/>
        <v>112972.18014047656</v>
      </c>
      <c r="H6" s="27">
        <f t="shared" ref="H6:H43" si="7">-H$1*F6</f>
        <v>-963.17311665059924</v>
      </c>
      <c r="I6" s="11">
        <f t="shared" si="2"/>
        <v>3050.0482027268977</v>
      </c>
      <c r="J6" s="11">
        <f t="shared" ref="J6:J43" si="8">L5*J$1</f>
        <v>277.37226277372264</v>
      </c>
      <c r="K6" s="27">
        <f>J6*-L$1</f>
        <v>-41.605839416058394</v>
      </c>
      <c r="L6" s="11">
        <f>L5+J6+K6+I6</f>
        <v>6059.5372538217889</v>
      </c>
      <c r="M6" s="13">
        <f t="shared" ref="M6:M43" si="9">M5*(1+J$1)</f>
        <v>91960.000000000015</v>
      </c>
      <c r="N6" s="13">
        <f>((1-H$1)*G6)+L6</f>
        <v>91918.394160583979</v>
      </c>
      <c r="O6" s="20">
        <f t="shared" si="3"/>
        <v>41.605839416035451</v>
      </c>
      <c r="P6" s="16">
        <f t="shared" si="4"/>
        <v>1.0609</v>
      </c>
      <c r="Q6" s="18">
        <f t="shared" ref="Q6:Q43" si="10">O6/P6</f>
        <v>39.217494029630927</v>
      </c>
      <c r="R6" s="19"/>
      <c r="X6" s="27">
        <f>K6</f>
        <v>-41.605839416058394</v>
      </c>
      <c r="AA6" s="14"/>
      <c r="AB6" s="14"/>
    </row>
    <row r="7" spans="1:29" x14ac:dyDescent="0.55000000000000004">
      <c r="A7">
        <v>4</v>
      </c>
      <c r="B7">
        <v>74</v>
      </c>
      <c r="C7">
        <v>25.5</v>
      </c>
      <c r="D7" s="9">
        <f t="shared" si="5"/>
        <v>112972.18014047656</v>
      </c>
      <c r="E7" s="9">
        <f t="shared" si="0"/>
        <v>124269.39815452423</v>
      </c>
      <c r="F7" s="9">
        <f t="shared" si="6"/>
        <v>4430.2815741363356</v>
      </c>
      <c r="G7" s="9">
        <f t="shared" si="1"/>
        <v>119839.1165803879</v>
      </c>
      <c r="H7" s="27">
        <f t="shared" si="7"/>
        <v>-1063.2675777927204</v>
      </c>
      <c r="I7" s="11">
        <f t="shared" si="2"/>
        <v>3367.013996343615</v>
      </c>
      <c r="J7" s="11">
        <f t="shared" si="8"/>
        <v>605.95372538217896</v>
      </c>
      <c r="K7" s="27">
        <f t="shared" ref="K7:K43" si="11">J7*-L$1</f>
        <v>-90.893058807326838</v>
      </c>
      <c r="L7" s="11">
        <f t="shared" ref="L7:L43" si="12">L6+J7+K7+I7</f>
        <v>9941.6119167402558</v>
      </c>
      <c r="M7" s="13">
        <f t="shared" si="9"/>
        <v>101156.00000000003</v>
      </c>
      <c r="N7" s="13">
        <f t="shared" ref="N7:N43" si="13">((1-H$1)*G7)+L7</f>
        <v>101019.34051783505</v>
      </c>
      <c r="O7" s="37">
        <f t="shared" si="3"/>
        <v>136.65948216497782</v>
      </c>
      <c r="P7" s="16">
        <f t="shared" si="4"/>
        <v>1.092727</v>
      </c>
      <c r="Q7" s="18">
        <f t="shared" si="10"/>
        <v>125.06278527480131</v>
      </c>
      <c r="R7" s="19"/>
      <c r="W7" s="20">
        <f>O7</f>
        <v>136.65948216497782</v>
      </c>
      <c r="X7" s="27">
        <f t="shared" ref="X7" si="14">K7</f>
        <v>-90.893058807326838</v>
      </c>
      <c r="Y7" s="27">
        <f>X6+X13</f>
        <v>-132.49889822338523</v>
      </c>
      <c r="AC7" s="14"/>
    </row>
    <row r="8" spans="1:29" x14ac:dyDescent="0.55000000000000004">
      <c r="A8">
        <v>5</v>
      </c>
      <c r="B8">
        <v>75</v>
      </c>
      <c r="C8">
        <v>24.6</v>
      </c>
      <c r="D8" s="9">
        <f t="shared" si="5"/>
        <v>119839.1165803879</v>
      </c>
      <c r="E8" s="9">
        <f t="shared" si="0"/>
        <v>131823.02823842669</v>
      </c>
      <c r="F8" s="9">
        <f t="shared" si="6"/>
        <v>4871.5088040808087</v>
      </c>
      <c r="G8" s="9">
        <f t="shared" si="1"/>
        <v>126951.51943434589</v>
      </c>
      <c r="H8" s="27">
        <f t="shared" si="7"/>
        <v>-1169.1621129793941</v>
      </c>
      <c r="I8" s="11">
        <f t="shared" si="2"/>
        <v>3702.3466911014148</v>
      </c>
      <c r="J8" s="11">
        <f t="shared" si="8"/>
        <v>994.16119167402564</v>
      </c>
      <c r="K8" s="27">
        <f t="shared" si="11"/>
        <v>-149.12417875110384</v>
      </c>
      <c r="L8" s="11">
        <f t="shared" si="12"/>
        <v>14488.995620764592</v>
      </c>
      <c r="M8" s="13">
        <f t="shared" si="9"/>
        <v>111271.60000000003</v>
      </c>
      <c r="N8" s="13">
        <f t="shared" si="13"/>
        <v>110972.15039086746</v>
      </c>
      <c r="O8" s="20">
        <f t="shared" si="3"/>
        <v>299.44960913257091</v>
      </c>
      <c r="P8" s="16">
        <f t="shared" si="4"/>
        <v>1.1255088100000001</v>
      </c>
      <c r="Q8" s="18">
        <f t="shared" si="10"/>
        <v>266.05709921770483</v>
      </c>
      <c r="R8" s="19">
        <f t="shared" ref="R8:R43" si="15">Q8/R$1</f>
        <v>1.1085712467404368E-2</v>
      </c>
      <c r="S8" s="23">
        <f t="shared" ref="S8:S43" si="16">POWER((1+Q8/R$1),1/(A8-A$4))-1</f>
        <v>2.7599808368765633E-3</v>
      </c>
      <c r="T8" s="19">
        <f t="shared" ref="T8:T12" si="17">M8/N8</f>
        <v>1.002698421253241</v>
      </c>
      <c r="U8" s="23">
        <f t="shared" ref="U8:U12" si="18">POWER(M8/N8,1/(A8-A$4))-1</f>
        <v>6.7392374735475435E-4</v>
      </c>
      <c r="X8" s="27"/>
      <c r="Y8" s="36">
        <f>W7+Y7</f>
        <v>4.1605839415925914</v>
      </c>
      <c r="AA8" s="14"/>
      <c r="AB8" s="14"/>
    </row>
    <row r="9" spans="1:29" x14ac:dyDescent="0.55000000000000004">
      <c r="A9">
        <v>6</v>
      </c>
      <c r="B9">
        <v>76</v>
      </c>
      <c r="C9">
        <v>23.7</v>
      </c>
      <c r="D9" s="9">
        <f t="shared" si="5"/>
        <v>126951.51943434589</v>
      </c>
      <c r="E9" s="9">
        <f t="shared" si="0"/>
        <v>139646.6713777805</v>
      </c>
      <c r="F9" s="9">
        <f t="shared" si="6"/>
        <v>5356.6041955420205</v>
      </c>
      <c r="G9" s="9">
        <f t="shared" si="1"/>
        <v>134290.06718223848</v>
      </c>
      <c r="H9" s="27">
        <f t="shared" si="7"/>
        <v>-1285.5850069300848</v>
      </c>
      <c r="I9" s="11">
        <f t="shared" si="2"/>
        <v>4071.0191886119355</v>
      </c>
      <c r="J9" s="11">
        <f t="shared" si="8"/>
        <v>1448.8995620764592</v>
      </c>
      <c r="K9" s="27">
        <f t="shared" si="11"/>
        <v>-217.33493431146888</v>
      </c>
      <c r="L9" s="11">
        <f t="shared" si="12"/>
        <v>19791.579437141518</v>
      </c>
      <c r="M9" s="13">
        <f t="shared" si="9"/>
        <v>122398.76000000005</v>
      </c>
      <c r="N9" s="13">
        <f t="shared" si="13"/>
        <v>121852.03049564277</v>
      </c>
      <c r="O9" s="20">
        <f t="shared" si="3"/>
        <v>546.72950435728126</v>
      </c>
      <c r="P9" s="16">
        <f t="shared" si="4"/>
        <v>1.1592740743000001</v>
      </c>
      <c r="Q9" s="18">
        <f t="shared" si="10"/>
        <v>471.61367314059083</v>
      </c>
      <c r="R9" s="19">
        <f t="shared" si="15"/>
        <v>1.9650569714191286E-2</v>
      </c>
      <c r="S9" s="23">
        <f t="shared" si="16"/>
        <v>3.8995816376907744E-3</v>
      </c>
      <c r="T9" s="19">
        <f t="shared" si="17"/>
        <v>1.0044868312996789</v>
      </c>
      <c r="U9" s="23">
        <f t="shared" si="18"/>
        <v>8.9576004966795963E-4</v>
      </c>
      <c r="V9" s="20"/>
    </row>
    <row r="10" spans="1:29" x14ac:dyDescent="0.55000000000000004">
      <c r="A10">
        <v>7</v>
      </c>
      <c r="B10">
        <v>77</v>
      </c>
      <c r="C10">
        <v>22.9</v>
      </c>
      <c r="D10" s="9">
        <f t="shared" si="5"/>
        <v>134290.06718223848</v>
      </c>
      <c r="E10" s="9">
        <f t="shared" si="0"/>
        <v>147719.07390046233</v>
      </c>
      <c r="F10" s="9">
        <f t="shared" si="6"/>
        <v>5864.195073460196</v>
      </c>
      <c r="G10" s="9">
        <f t="shared" si="1"/>
        <v>141854.87882700213</v>
      </c>
      <c r="H10" s="27">
        <f t="shared" si="7"/>
        <v>-1407.406817630447</v>
      </c>
      <c r="I10" s="11">
        <f t="shared" si="2"/>
        <v>4456.7882558297488</v>
      </c>
      <c r="J10" s="11">
        <f t="shared" si="8"/>
        <v>1979.1579437141518</v>
      </c>
      <c r="K10" s="27">
        <f t="shared" si="11"/>
        <v>-296.87369155712275</v>
      </c>
      <c r="L10" s="11">
        <f t="shared" si="12"/>
        <v>25930.651945128295</v>
      </c>
      <c r="M10" s="13">
        <f t="shared" si="9"/>
        <v>134638.63600000006</v>
      </c>
      <c r="N10" s="13">
        <f t="shared" si="13"/>
        <v>133740.35985364992</v>
      </c>
      <c r="O10" s="20">
        <f t="shared" si="3"/>
        <v>898.27614635013742</v>
      </c>
      <c r="P10" s="16">
        <f t="shared" si="4"/>
        <v>1.1940522965290001</v>
      </c>
      <c r="Q10" s="18">
        <f t="shared" si="10"/>
        <v>752.29213072270227</v>
      </c>
      <c r="R10" s="19">
        <f t="shared" si="15"/>
        <v>3.1345505446779262E-2</v>
      </c>
      <c r="S10" s="23">
        <f t="shared" si="16"/>
        <v>5.1572975980940239E-3</v>
      </c>
      <c r="T10" s="19">
        <f t="shared" si="17"/>
        <v>1.0067165674395755</v>
      </c>
      <c r="U10" s="23">
        <f t="shared" si="18"/>
        <v>1.116307907419456E-3</v>
      </c>
      <c r="V10" s="20"/>
      <c r="AA10" s="14"/>
    </row>
    <row r="11" spans="1:29" x14ac:dyDescent="0.55000000000000004">
      <c r="A11">
        <v>8</v>
      </c>
      <c r="B11">
        <v>78</v>
      </c>
      <c r="C11">
        <v>22</v>
      </c>
      <c r="D11" s="9">
        <f t="shared" si="5"/>
        <v>141854.87882700213</v>
      </c>
      <c r="E11" s="9">
        <f t="shared" si="0"/>
        <v>156040.36670970236</v>
      </c>
      <c r="F11" s="9">
        <f t="shared" si="6"/>
        <v>6447.9490375910063</v>
      </c>
      <c r="G11" s="9">
        <f t="shared" si="1"/>
        <v>149592.41767211136</v>
      </c>
      <c r="H11" s="27">
        <f t="shared" si="7"/>
        <v>-1547.5077690218416</v>
      </c>
      <c r="I11" s="11">
        <f t="shared" si="2"/>
        <v>4900.441268569165</v>
      </c>
      <c r="J11" s="11">
        <f t="shared" si="8"/>
        <v>2593.0651945128297</v>
      </c>
      <c r="K11" s="27">
        <f t="shared" si="11"/>
        <v>-388.95977917692443</v>
      </c>
      <c r="L11" s="11">
        <f t="shared" si="12"/>
        <v>33035.198629033366</v>
      </c>
      <c r="M11" s="13">
        <f t="shared" si="9"/>
        <v>148102.49960000007</v>
      </c>
      <c r="N11" s="13">
        <f t="shared" si="13"/>
        <v>146725.43605983802</v>
      </c>
      <c r="O11" s="20">
        <f t="shared" si="3"/>
        <v>1377.063540162053</v>
      </c>
      <c r="P11" s="16">
        <f t="shared" si="4"/>
        <v>1.2298738654248702</v>
      </c>
      <c r="Q11" s="18">
        <f t="shared" si="10"/>
        <v>1119.6786750861925</v>
      </c>
      <c r="R11" s="19">
        <f t="shared" si="15"/>
        <v>4.6653278128591352E-2</v>
      </c>
      <c r="S11" s="23">
        <f t="shared" si="16"/>
        <v>6.5352219175813797E-3</v>
      </c>
      <c r="T11" s="19">
        <f t="shared" si="17"/>
        <v>1.0093853088949107</v>
      </c>
      <c r="U11" s="23">
        <f t="shared" si="18"/>
        <v>1.3353966381435267E-3</v>
      </c>
      <c r="V11" s="24"/>
      <c r="Y11" s="27"/>
    </row>
    <row r="12" spans="1:29" x14ac:dyDescent="0.55000000000000004">
      <c r="A12">
        <v>9</v>
      </c>
      <c r="B12">
        <v>79</v>
      </c>
      <c r="C12">
        <v>21.1</v>
      </c>
      <c r="D12" s="9">
        <f t="shared" si="5"/>
        <v>149592.41767211136</v>
      </c>
      <c r="E12" s="9">
        <f t="shared" si="0"/>
        <v>164551.65943932251</v>
      </c>
      <c r="F12" s="9">
        <f t="shared" si="6"/>
        <v>7089.6880413322915</v>
      </c>
      <c r="G12" s="9">
        <f t="shared" si="1"/>
        <v>157461.97139799022</v>
      </c>
      <c r="H12" s="27">
        <f t="shared" si="7"/>
        <v>-1701.5251299197498</v>
      </c>
      <c r="I12" s="11">
        <f t="shared" si="2"/>
        <v>5388.1629114125417</v>
      </c>
      <c r="J12" s="11">
        <f t="shared" si="8"/>
        <v>3303.5198629033366</v>
      </c>
      <c r="K12" s="27">
        <f t="shared" si="11"/>
        <v>-495.52797943550047</v>
      </c>
      <c r="L12" s="11">
        <f t="shared" si="12"/>
        <v>41231.353423913737</v>
      </c>
      <c r="M12" s="13">
        <f t="shared" si="9"/>
        <v>162912.74956000008</v>
      </c>
      <c r="N12" s="13">
        <f t="shared" si="13"/>
        <v>160902.45168638631</v>
      </c>
      <c r="O12" s="20">
        <f t="shared" si="3"/>
        <v>2010.2978736137738</v>
      </c>
      <c r="P12" s="16">
        <f t="shared" si="4"/>
        <v>1.2667700813876164</v>
      </c>
      <c r="Q12" s="18">
        <f t="shared" si="10"/>
        <v>1586.9477051523818</v>
      </c>
      <c r="R12" s="19">
        <f t="shared" si="15"/>
        <v>6.6122821048015909E-2</v>
      </c>
      <c r="S12" s="23">
        <f t="shared" si="16"/>
        <v>8.0356811421959939E-3</v>
      </c>
      <c r="T12" s="19">
        <f t="shared" si="17"/>
        <v>1.0124938921224893</v>
      </c>
      <c r="U12" s="23">
        <f t="shared" si="18"/>
        <v>1.5532660085384453E-3</v>
      </c>
      <c r="V12" s="24"/>
      <c r="X12" s="27">
        <f>-O6</f>
        <v>-41.605839416035451</v>
      </c>
      <c r="Y12" s="27">
        <f>0.1*X12</f>
        <v>-4.1605839416035453</v>
      </c>
      <c r="Z12" s="27">
        <f>0.1*(X12+Y12)</f>
        <v>-4.5766423357638999</v>
      </c>
    </row>
    <row r="13" spans="1:29" ht="28.5" customHeight="1" x14ac:dyDescent="0.55000000000000004">
      <c r="A13">
        <v>10</v>
      </c>
      <c r="B13">
        <v>80</v>
      </c>
      <c r="C13">
        <v>20.2</v>
      </c>
      <c r="D13" s="9">
        <f t="shared" si="5"/>
        <v>157461.97139799022</v>
      </c>
      <c r="E13" s="9">
        <f t="shared" si="0"/>
        <v>173208.16853778926</v>
      </c>
      <c r="F13" s="9">
        <f t="shared" si="6"/>
        <v>7795.1470989104073</v>
      </c>
      <c r="G13" s="9">
        <f t="shared" si="1"/>
        <v>165413.02143887884</v>
      </c>
      <c r="H13" s="15">
        <f t="shared" si="7"/>
        <v>-1870.8353037384977</v>
      </c>
      <c r="I13" s="11">
        <f t="shared" si="2"/>
        <v>5924.3117951719096</v>
      </c>
      <c r="J13" s="11">
        <f t="shared" si="8"/>
        <v>4123.1353423913743</v>
      </c>
      <c r="K13" s="17">
        <f t="shared" si="11"/>
        <v>-618.47030135870614</v>
      </c>
      <c r="L13" s="11">
        <f t="shared" si="12"/>
        <v>50660.330260118317</v>
      </c>
      <c r="M13" s="13">
        <f t="shared" si="9"/>
        <v>179204.02451600009</v>
      </c>
      <c r="N13" s="13">
        <f t="shared" si="13"/>
        <v>176374.22655366623</v>
      </c>
      <c r="O13" s="13">
        <f t="shared" si="3"/>
        <v>2829.7979623338615</v>
      </c>
      <c r="P13" s="16">
        <f t="shared" si="4"/>
        <v>1.3047731838292449</v>
      </c>
      <c r="Q13" s="18">
        <f t="shared" si="10"/>
        <v>2168.8045074845713</v>
      </c>
      <c r="R13" s="19">
        <f t="shared" si="15"/>
        <v>9.03668544785238E-2</v>
      </c>
      <c r="S13" s="23">
        <f t="shared" si="16"/>
        <v>9.6590395573665777E-3</v>
      </c>
      <c r="T13" s="19">
        <f t="shared" ref="T13:T18" si="19">M13/N13</f>
        <v>1.0160442827596061</v>
      </c>
      <c r="U13" s="23">
        <f>POWER(M13/N13,1/(A13-A$4))-1</f>
        <v>1.7701129814235994E-3</v>
      </c>
      <c r="V13" s="23"/>
      <c r="X13" s="27">
        <f>K7</f>
        <v>-90.893058807326838</v>
      </c>
      <c r="Z13" s="27">
        <f>X13*0.1</f>
        <v>-9.0893058807326845</v>
      </c>
    </row>
    <row r="14" spans="1:29" x14ac:dyDescent="0.55000000000000004">
      <c r="A14">
        <v>11</v>
      </c>
      <c r="B14">
        <v>81</v>
      </c>
      <c r="C14">
        <v>19.399999999999999</v>
      </c>
      <c r="D14" s="9">
        <f t="shared" si="5"/>
        <v>165413.02143887884</v>
      </c>
      <c r="E14" s="9">
        <f t="shared" si="0"/>
        <v>181954.32358276675</v>
      </c>
      <c r="F14" s="9">
        <f t="shared" si="6"/>
        <v>8526.44440406592</v>
      </c>
      <c r="G14" s="9">
        <f t="shared" si="1"/>
        <v>173427.87917870082</v>
      </c>
      <c r="H14" s="15">
        <f t="shared" si="7"/>
        <v>-2046.3466569758207</v>
      </c>
      <c r="I14" s="11">
        <f t="shared" si="2"/>
        <v>6480.0977470900998</v>
      </c>
      <c r="J14" s="11">
        <f t="shared" si="8"/>
        <v>5066.0330260118317</v>
      </c>
      <c r="K14" s="17">
        <f t="shared" si="11"/>
        <v>-759.90495390177477</v>
      </c>
      <c r="L14" s="11">
        <f t="shared" si="12"/>
        <v>61446.55607931847</v>
      </c>
      <c r="M14" s="13">
        <f t="shared" si="9"/>
        <v>197124.42696760013</v>
      </c>
      <c r="N14" s="13">
        <f t="shared" si="13"/>
        <v>193251.74425513111</v>
      </c>
      <c r="O14" s="13">
        <f t="shared" si="3"/>
        <v>3872.6827124690171</v>
      </c>
      <c r="P14" s="16">
        <f t="shared" si="4"/>
        <v>1.3439163793441222</v>
      </c>
      <c r="Q14" s="18">
        <f t="shared" si="10"/>
        <v>2881.6396406739386</v>
      </c>
      <c r="R14" s="19">
        <f t="shared" si="15"/>
        <v>0.12006831836141411</v>
      </c>
      <c r="S14" s="23">
        <f t="shared" si="16"/>
        <v>1.1403497967962473E-2</v>
      </c>
      <c r="T14" s="19">
        <f t="shared" si="19"/>
        <v>1.0200395744286597</v>
      </c>
      <c r="U14" s="23">
        <f t="shared" ref="U14:U43" si="20">POWER(M14/N14,1/(A14-A$4))-1</f>
        <v>1.9861122135467202E-3</v>
      </c>
      <c r="V14" s="23"/>
      <c r="W14" s="20">
        <f>O8</f>
        <v>299.44960913257091</v>
      </c>
      <c r="X14" s="27">
        <f>K8</f>
        <v>-149.12417875110384</v>
      </c>
      <c r="Y14" s="27">
        <f>X6+X13+X14</f>
        <v>-281.62307697448909</v>
      </c>
      <c r="Z14" s="14">
        <f>SUM(Y12,Z12,Z13)</f>
        <v>-17.826532158100129</v>
      </c>
    </row>
    <row r="15" spans="1:29" x14ac:dyDescent="0.55000000000000004">
      <c r="A15">
        <v>12</v>
      </c>
      <c r="B15">
        <v>82</v>
      </c>
      <c r="C15">
        <v>18.5</v>
      </c>
      <c r="D15" s="9">
        <f t="shared" si="5"/>
        <v>173427.87917870082</v>
      </c>
      <c r="E15" s="9">
        <f t="shared" si="0"/>
        <v>190770.66709657092</v>
      </c>
      <c r="F15" s="9">
        <f t="shared" si="6"/>
        <v>9374.4799556054495</v>
      </c>
      <c r="G15" s="9">
        <f t="shared" si="1"/>
        <v>181396.18714096549</v>
      </c>
      <c r="H15" s="15">
        <f t="shared" si="7"/>
        <v>-2249.8751893453077</v>
      </c>
      <c r="I15" s="11">
        <f t="shared" si="2"/>
        <v>7124.6047662601413</v>
      </c>
      <c r="J15" s="11">
        <f t="shared" si="8"/>
        <v>6144.655607931847</v>
      </c>
      <c r="K15" s="17">
        <f t="shared" si="11"/>
        <v>-921.69834118977701</v>
      </c>
      <c r="L15" s="11">
        <f t="shared" si="12"/>
        <v>73794.118112320692</v>
      </c>
      <c r="M15" s="13">
        <f t="shared" si="9"/>
        <v>216836.86966436016</v>
      </c>
      <c r="N15" s="13">
        <f t="shared" si="13"/>
        <v>211655.22033945445</v>
      </c>
      <c r="O15" s="13">
        <f t="shared" si="3"/>
        <v>5181.6493249057094</v>
      </c>
      <c r="P15" s="16">
        <f t="shared" si="4"/>
        <v>1.3842338707244459</v>
      </c>
      <c r="Q15" s="18">
        <f t="shared" si="10"/>
        <v>3743.3337201854961</v>
      </c>
      <c r="R15" s="19">
        <f t="shared" si="15"/>
        <v>0.15597223834106233</v>
      </c>
      <c r="S15" s="23">
        <f t="shared" si="16"/>
        <v>1.3263716080126331E-2</v>
      </c>
      <c r="T15" s="19">
        <f t="shared" si="19"/>
        <v>1.0244815569235446</v>
      </c>
      <c r="U15" s="23">
        <f t="shared" si="20"/>
        <v>2.2012087932914426E-3</v>
      </c>
      <c r="V15" s="23"/>
    </row>
    <row r="16" spans="1:29" x14ac:dyDescent="0.55000000000000004">
      <c r="A16">
        <v>13</v>
      </c>
      <c r="B16">
        <v>83</v>
      </c>
      <c r="C16">
        <v>17.7</v>
      </c>
      <c r="D16" s="9">
        <f t="shared" si="5"/>
        <v>181396.18714096549</v>
      </c>
      <c r="E16" s="9">
        <f t="shared" si="0"/>
        <v>199535.80585506206</v>
      </c>
      <c r="F16" s="9">
        <f t="shared" si="6"/>
        <v>10248.372154856808</v>
      </c>
      <c r="G16" s="9">
        <f t="shared" si="1"/>
        <v>189287.43370020526</v>
      </c>
      <c r="H16" s="15">
        <f t="shared" si="7"/>
        <v>-2459.6093171656339</v>
      </c>
      <c r="I16" s="11">
        <f t="shared" si="2"/>
        <v>7788.7628376911744</v>
      </c>
      <c r="J16" s="11">
        <f t="shared" si="8"/>
        <v>7379.4118112320693</v>
      </c>
      <c r="K16" s="17">
        <f t="shared" si="11"/>
        <v>-1106.9117716848104</v>
      </c>
      <c r="L16" s="11">
        <f t="shared" si="12"/>
        <v>87855.380989559126</v>
      </c>
      <c r="M16" s="13">
        <f t="shared" si="9"/>
        <v>238520.5566307962</v>
      </c>
      <c r="N16" s="13">
        <f t="shared" si="13"/>
        <v>231713.83060171513</v>
      </c>
      <c r="O16" s="13">
        <f t="shared" si="3"/>
        <v>6806.7260290810664</v>
      </c>
      <c r="P16" s="16">
        <f t="shared" si="4"/>
        <v>1.4257608868461793</v>
      </c>
      <c r="Q16" s="18">
        <f t="shared" si="10"/>
        <v>4774.1006867832684</v>
      </c>
      <c r="R16" s="19">
        <f t="shared" si="15"/>
        <v>0.19892086194930286</v>
      </c>
      <c r="S16" s="23">
        <f t="shared" si="16"/>
        <v>1.5233351684373897E-2</v>
      </c>
      <c r="T16" s="19">
        <f t="shared" si="19"/>
        <v>1.0293755707693639</v>
      </c>
      <c r="U16" s="23">
        <f t="shared" si="20"/>
        <v>2.4156109340067733E-3</v>
      </c>
      <c r="V16" s="23"/>
    </row>
    <row r="17" spans="1:25" x14ac:dyDescent="0.55000000000000004">
      <c r="A17">
        <v>14</v>
      </c>
      <c r="B17">
        <v>84</v>
      </c>
      <c r="C17">
        <v>16.8</v>
      </c>
      <c r="D17" s="9">
        <f t="shared" si="5"/>
        <v>189287.43370020526</v>
      </c>
      <c r="E17" s="9">
        <f t="shared" si="0"/>
        <v>208216.17707022579</v>
      </c>
      <c r="F17" s="9">
        <f t="shared" si="6"/>
        <v>11267.109148821741</v>
      </c>
      <c r="G17" s="9">
        <f t="shared" si="1"/>
        <v>196949.06792140406</v>
      </c>
      <c r="H17" s="15">
        <f t="shared" si="7"/>
        <v>-2704.1061957172178</v>
      </c>
      <c r="I17" s="11">
        <f t="shared" si="2"/>
        <v>8563.002953104522</v>
      </c>
      <c r="J17" s="11">
        <f t="shared" si="8"/>
        <v>8785.5380989559126</v>
      </c>
      <c r="K17" s="17">
        <f t="shared" si="11"/>
        <v>-1317.8307148433869</v>
      </c>
      <c r="L17" s="11">
        <f t="shared" si="12"/>
        <v>103886.09132677619</v>
      </c>
      <c r="M17" s="13">
        <f t="shared" si="9"/>
        <v>262372.61229387583</v>
      </c>
      <c r="N17" s="13">
        <f t="shared" si="13"/>
        <v>253567.38294704328</v>
      </c>
      <c r="O17" s="13">
        <f t="shared" si="3"/>
        <v>8805.2293468325515</v>
      </c>
      <c r="P17" s="16">
        <f t="shared" si="4"/>
        <v>1.4685337134515648</v>
      </c>
      <c r="Q17" s="18">
        <f t="shared" si="10"/>
        <v>5995.9327226728774</v>
      </c>
      <c r="R17" s="19">
        <f t="shared" si="15"/>
        <v>0.24983053011136988</v>
      </c>
      <c r="S17" s="23">
        <f t="shared" si="16"/>
        <v>1.7302441646861455E-2</v>
      </c>
      <c r="T17" s="19">
        <f t="shared" si="19"/>
        <v>1.0347254021573882</v>
      </c>
      <c r="U17" s="23">
        <f t="shared" si="20"/>
        <v>2.6293028458612699E-3</v>
      </c>
      <c r="V17" s="23"/>
    </row>
    <row r="18" spans="1:25" ht="29.1" customHeight="1" x14ac:dyDescent="0.55000000000000004">
      <c r="A18">
        <v>15</v>
      </c>
      <c r="B18">
        <v>85</v>
      </c>
      <c r="C18">
        <v>16</v>
      </c>
      <c r="D18" s="9">
        <f t="shared" si="5"/>
        <v>196949.06792140406</v>
      </c>
      <c r="E18" s="9">
        <f t="shared" si="0"/>
        <v>216643.97471354448</v>
      </c>
      <c r="F18" s="9">
        <f t="shared" si="6"/>
        <v>12309.316745087754</v>
      </c>
      <c r="G18" s="9">
        <f t="shared" si="1"/>
        <v>204334.65796845671</v>
      </c>
      <c r="H18" s="15">
        <f t="shared" si="7"/>
        <v>-2954.236018821061</v>
      </c>
      <c r="I18" s="11">
        <f t="shared" si="2"/>
        <v>9355.0807262666931</v>
      </c>
      <c r="J18" s="11">
        <f t="shared" si="8"/>
        <v>10388.60913267762</v>
      </c>
      <c r="K18" s="17">
        <f t="shared" si="11"/>
        <v>-1558.2913699016431</v>
      </c>
      <c r="L18" s="11">
        <f t="shared" si="12"/>
        <v>122071.48981581886</v>
      </c>
      <c r="M18" s="13">
        <f t="shared" si="9"/>
        <v>288609.87352326344</v>
      </c>
      <c r="N18" s="13">
        <f t="shared" si="13"/>
        <v>277365.82987184596</v>
      </c>
      <c r="O18" s="13">
        <f t="shared" si="3"/>
        <v>11244.04365141748</v>
      </c>
      <c r="P18" s="16">
        <f t="shared" si="4"/>
        <v>1.5125897248551119</v>
      </c>
      <c r="Q18" s="18">
        <f t="shared" si="10"/>
        <v>7433.6374673538958</v>
      </c>
      <c r="R18" s="25">
        <f t="shared" si="15"/>
        <v>0.309734894473079</v>
      </c>
      <c r="S18" s="26">
        <f t="shared" si="16"/>
        <v>1.9460123157469589E-2</v>
      </c>
      <c r="T18" s="25">
        <f t="shared" si="19"/>
        <v>1.0405386765075304</v>
      </c>
      <c r="U18" s="26">
        <f t="shared" si="20"/>
        <v>2.8424992072282329E-3</v>
      </c>
      <c r="V18" s="19"/>
      <c r="Y18" s="10"/>
    </row>
    <row r="19" spans="1:25" x14ac:dyDescent="0.55000000000000004">
      <c r="A19">
        <v>16</v>
      </c>
      <c r="B19">
        <v>86</v>
      </c>
      <c r="C19">
        <v>15.2</v>
      </c>
      <c r="D19" s="9">
        <f t="shared" si="5"/>
        <v>204334.65796845671</v>
      </c>
      <c r="E19" s="9">
        <f t="shared" si="0"/>
        <v>224768.12376530241</v>
      </c>
      <c r="F19" s="9">
        <f t="shared" si="6"/>
        <v>13443.069603187942</v>
      </c>
      <c r="G19" s="9">
        <f t="shared" si="1"/>
        <v>211325.05416211448</v>
      </c>
      <c r="H19" s="15">
        <f t="shared" si="7"/>
        <v>-3226.3367047651059</v>
      </c>
      <c r="I19" s="11">
        <f t="shared" si="2"/>
        <v>10216.732898422835</v>
      </c>
      <c r="J19" s="11">
        <f t="shared" si="8"/>
        <v>12207.148981581886</v>
      </c>
      <c r="K19" s="17">
        <f t="shared" si="11"/>
        <v>-1831.0723472372829</v>
      </c>
      <c r="L19" s="11">
        <f t="shared" si="12"/>
        <v>142664.2993485863</v>
      </c>
      <c r="M19" s="13">
        <f t="shared" si="9"/>
        <v>317470.86087558983</v>
      </c>
      <c r="N19" s="13">
        <f t="shared" si="13"/>
        <v>303271.34051179327</v>
      </c>
      <c r="O19" s="13">
        <f t="shared" si="3"/>
        <v>14199.520363796561</v>
      </c>
      <c r="P19" s="16">
        <f t="shared" si="4"/>
        <v>1.5579674166007653</v>
      </c>
      <c r="Q19" s="18">
        <f t="shared" si="10"/>
        <v>9114.1317928058052</v>
      </c>
      <c r="R19" s="19">
        <f t="shared" si="15"/>
        <v>0.37975549136690856</v>
      </c>
      <c r="S19" s="23">
        <f t="shared" si="16"/>
        <v>2.1692351178745906E-2</v>
      </c>
      <c r="T19" s="19">
        <f t="shared" ref="T19:T43" si="21">M19/N19</f>
        <v>1.0468211745291651</v>
      </c>
      <c r="U19" s="23">
        <f t="shared" si="20"/>
        <v>3.0551989249341105E-3</v>
      </c>
      <c r="V19" s="23"/>
    </row>
    <row r="20" spans="1:25" x14ac:dyDescent="0.55000000000000004">
      <c r="A20">
        <v>17</v>
      </c>
      <c r="B20">
        <v>87</v>
      </c>
      <c r="C20">
        <v>14.4</v>
      </c>
      <c r="D20" s="9">
        <f t="shared" si="5"/>
        <v>211325.05416211448</v>
      </c>
      <c r="E20" s="9">
        <f t="shared" si="0"/>
        <v>232457.55957832595</v>
      </c>
      <c r="F20" s="9">
        <f t="shared" si="6"/>
        <v>14675.350983480172</v>
      </c>
      <c r="G20" s="9">
        <f t="shared" si="1"/>
        <v>217782.20859484578</v>
      </c>
      <c r="H20" s="15">
        <f t="shared" si="7"/>
        <v>-3522.0842360352412</v>
      </c>
      <c r="I20" s="11">
        <f t="shared" si="2"/>
        <v>11153.26674744493</v>
      </c>
      <c r="J20" s="11">
        <f t="shared" si="8"/>
        <v>14266.42993485863</v>
      </c>
      <c r="K20" s="17">
        <f t="shared" si="11"/>
        <v>-2139.9644902287946</v>
      </c>
      <c r="L20" s="11">
        <f t="shared" si="12"/>
        <v>165944.03154066106</v>
      </c>
      <c r="M20" s="13">
        <f t="shared" si="9"/>
        <v>349217.94696314883</v>
      </c>
      <c r="N20" s="13">
        <f t="shared" si="13"/>
        <v>331458.51007274387</v>
      </c>
      <c r="O20" s="13">
        <f t="shared" si="3"/>
        <v>17759.436890404962</v>
      </c>
      <c r="P20" s="16">
        <f t="shared" si="4"/>
        <v>1.6047064390987884</v>
      </c>
      <c r="Q20" s="18">
        <f t="shared" si="10"/>
        <v>11067.093929266437</v>
      </c>
      <c r="R20" s="19">
        <f t="shared" si="15"/>
        <v>0.46112891371943487</v>
      </c>
      <c r="S20" s="23">
        <f t="shared" si="16"/>
        <v>2.3983676266491116E-2</v>
      </c>
      <c r="T20" s="19">
        <f t="shared" si="21"/>
        <v>1.0535796678942031</v>
      </c>
      <c r="U20" s="23">
        <f t="shared" si="20"/>
        <v>3.2674247776474097E-3</v>
      </c>
      <c r="V20" s="23"/>
    </row>
    <row r="21" spans="1:25" x14ac:dyDescent="0.55000000000000004">
      <c r="A21">
        <v>18</v>
      </c>
      <c r="B21">
        <v>88</v>
      </c>
      <c r="C21">
        <v>13.7</v>
      </c>
      <c r="D21" s="9">
        <f t="shared" si="5"/>
        <v>217782.20859484578</v>
      </c>
      <c r="E21" s="9">
        <f t="shared" si="0"/>
        <v>239560.42945433038</v>
      </c>
      <c r="F21" s="9">
        <f t="shared" si="6"/>
        <v>15896.511576266117</v>
      </c>
      <c r="G21" s="9">
        <f t="shared" si="1"/>
        <v>223663.91787806427</v>
      </c>
      <c r="H21" s="15">
        <f t="shared" si="7"/>
        <v>-3815.162778303868</v>
      </c>
      <c r="I21" s="11">
        <f t="shared" si="2"/>
        <v>12081.34879796225</v>
      </c>
      <c r="J21" s="11">
        <f t="shared" si="8"/>
        <v>16594.403154066105</v>
      </c>
      <c r="K21" s="17">
        <f t="shared" si="11"/>
        <v>-2489.1604731099155</v>
      </c>
      <c r="L21" s="11">
        <f t="shared" si="12"/>
        <v>192130.62301957948</v>
      </c>
      <c r="M21" s="13">
        <f t="shared" si="9"/>
        <v>384139.74165946373</v>
      </c>
      <c r="N21" s="13">
        <f t="shared" si="13"/>
        <v>362115.2006069083</v>
      </c>
      <c r="O21" s="13">
        <f t="shared" si="3"/>
        <v>22024.541052555433</v>
      </c>
      <c r="P21" s="16">
        <f t="shared" si="4"/>
        <v>1.652847632271752</v>
      </c>
      <c r="Q21" s="18">
        <f t="shared" si="10"/>
        <v>13325.209548979334</v>
      </c>
      <c r="R21" s="19">
        <f t="shared" si="15"/>
        <v>0.55521706454080555</v>
      </c>
      <c r="S21" s="23">
        <f t="shared" si="16"/>
        <v>2.6317712814118766E-2</v>
      </c>
      <c r="T21" s="19">
        <f t="shared" si="21"/>
        <v>1.0608219180405631</v>
      </c>
      <c r="U21" s="23">
        <f t="shared" si="20"/>
        <v>3.4792150572042768E-3</v>
      </c>
      <c r="V21" s="23"/>
    </row>
    <row r="22" spans="1:25" x14ac:dyDescent="0.55000000000000004">
      <c r="A22">
        <v>19</v>
      </c>
      <c r="B22">
        <v>89</v>
      </c>
      <c r="C22">
        <v>12.9</v>
      </c>
      <c r="D22" s="9">
        <f t="shared" si="5"/>
        <v>223663.91787806427</v>
      </c>
      <c r="E22" s="9">
        <f t="shared" si="0"/>
        <v>246030.30966587071</v>
      </c>
      <c r="F22" s="9">
        <f t="shared" si="6"/>
        <v>17338.28820760188</v>
      </c>
      <c r="G22" s="9">
        <f t="shared" si="1"/>
        <v>228692.02145826883</v>
      </c>
      <c r="H22" s="15">
        <f t="shared" si="7"/>
        <v>-4161.1891698244508</v>
      </c>
      <c r="I22" s="11">
        <f t="shared" si="2"/>
        <v>13177.099037777429</v>
      </c>
      <c r="J22" s="11">
        <f t="shared" si="8"/>
        <v>19213.062301957947</v>
      </c>
      <c r="K22" s="17">
        <f t="shared" si="11"/>
        <v>-2881.959345293692</v>
      </c>
      <c r="L22" s="11">
        <f t="shared" si="12"/>
        <v>221638.82501402116</v>
      </c>
      <c r="M22" s="13">
        <f t="shared" si="9"/>
        <v>422553.71582541015</v>
      </c>
      <c r="N22" s="13">
        <f t="shared" si="13"/>
        <v>395444.76132230548</v>
      </c>
      <c r="O22" s="13">
        <f t="shared" si="3"/>
        <v>27108.954503104673</v>
      </c>
      <c r="P22" s="16">
        <f t="shared" si="4"/>
        <v>1.7024330612399046</v>
      </c>
      <c r="Q22" s="18">
        <f t="shared" si="10"/>
        <v>15923.653693238817</v>
      </c>
      <c r="R22" s="19">
        <f t="shared" si="15"/>
        <v>0.66348557055161739</v>
      </c>
      <c r="S22" s="23">
        <f t="shared" si="16"/>
        <v>2.8676540049728194E-2</v>
      </c>
      <c r="T22" s="19">
        <f t="shared" si="21"/>
        <v>1.0685530753080572</v>
      </c>
      <c r="U22" s="23">
        <f t="shared" si="20"/>
        <v>3.6904299999083179E-3</v>
      </c>
      <c r="V22" s="23"/>
    </row>
    <row r="23" spans="1:25" ht="27.9" customHeight="1" x14ac:dyDescent="0.55000000000000004">
      <c r="A23">
        <v>20</v>
      </c>
      <c r="B23">
        <v>90</v>
      </c>
      <c r="C23">
        <v>12.2</v>
      </c>
      <c r="D23" s="9">
        <f t="shared" si="5"/>
        <v>228692.02145826883</v>
      </c>
      <c r="E23" s="9">
        <f t="shared" si="0"/>
        <v>251561.22360409575</v>
      </c>
      <c r="F23" s="9">
        <f t="shared" si="6"/>
        <v>18745.24766051384</v>
      </c>
      <c r="G23" s="9">
        <f t="shared" si="1"/>
        <v>232815.9759435819</v>
      </c>
      <c r="H23" s="15">
        <f t="shared" si="7"/>
        <v>-4498.8594385233218</v>
      </c>
      <c r="I23" s="11">
        <f t="shared" si="2"/>
        <v>14246.388221990517</v>
      </c>
      <c r="J23" s="11">
        <f t="shared" si="8"/>
        <v>22163.882501402117</v>
      </c>
      <c r="K23" s="17">
        <f t="shared" si="11"/>
        <v>-3324.5823752103174</v>
      </c>
      <c r="L23" s="11">
        <f t="shared" si="12"/>
        <v>254724.51336220346</v>
      </c>
      <c r="M23" s="13">
        <f t="shared" si="9"/>
        <v>464809.08740795119</v>
      </c>
      <c r="N23" s="13">
        <f t="shared" si="13"/>
        <v>431664.65507932572</v>
      </c>
      <c r="O23" s="13">
        <f t="shared" si="3"/>
        <v>33144.432328625466</v>
      </c>
      <c r="P23" s="16">
        <f t="shared" si="4"/>
        <v>1.7535060530771018</v>
      </c>
      <c r="Q23" s="18">
        <f t="shared" si="10"/>
        <v>18901.806623628519</v>
      </c>
      <c r="R23" s="19">
        <f t="shared" si="15"/>
        <v>0.78757527598452159</v>
      </c>
      <c r="S23" s="23">
        <f t="shared" si="16"/>
        <v>3.1043694243356956E-2</v>
      </c>
      <c r="T23" s="19">
        <f t="shared" si="21"/>
        <v>1.0767828265266115</v>
      </c>
      <c r="U23" s="23">
        <f t="shared" si="20"/>
        <v>3.9011545686280513E-3</v>
      </c>
      <c r="V23" s="23"/>
    </row>
    <row r="24" spans="1:25" x14ac:dyDescent="0.55000000000000004">
      <c r="A24">
        <v>21</v>
      </c>
      <c r="B24">
        <v>91</v>
      </c>
      <c r="C24">
        <v>11.5</v>
      </c>
      <c r="D24" s="9">
        <f t="shared" si="5"/>
        <v>232815.9759435819</v>
      </c>
      <c r="E24" s="9">
        <f t="shared" si="0"/>
        <v>256097.5735379401</v>
      </c>
      <c r="F24" s="9">
        <f t="shared" si="6"/>
        <v>20244.867473354949</v>
      </c>
      <c r="G24" s="9">
        <f t="shared" si="1"/>
        <v>235852.70606458516</v>
      </c>
      <c r="H24" s="15">
        <f t="shared" si="7"/>
        <v>-4858.7681936051877</v>
      </c>
      <c r="I24" s="11">
        <f t="shared" si="2"/>
        <v>15386.09927974976</v>
      </c>
      <c r="J24" s="11">
        <f t="shared" si="8"/>
        <v>25472.451336220347</v>
      </c>
      <c r="K24" s="17">
        <f t="shared" si="11"/>
        <v>-3820.8677004330521</v>
      </c>
      <c r="L24" s="11">
        <f t="shared" si="12"/>
        <v>291762.19627774053</v>
      </c>
      <c r="M24" s="13">
        <f t="shared" si="9"/>
        <v>511289.99614874634</v>
      </c>
      <c r="N24" s="13">
        <f t="shared" si="13"/>
        <v>471010.25288682524</v>
      </c>
      <c r="O24" s="13">
        <f t="shared" si="3"/>
        <v>40279.743261921103</v>
      </c>
      <c r="P24" s="16">
        <f t="shared" si="4"/>
        <v>1.806111234669415</v>
      </c>
      <c r="Q24" s="18">
        <f t="shared" si="10"/>
        <v>22301.91722897609</v>
      </c>
      <c r="R24" s="19">
        <f t="shared" si="15"/>
        <v>0.92924655120733712</v>
      </c>
      <c r="S24" s="23">
        <f t="shared" si="16"/>
        <v>3.3402211545596971E-2</v>
      </c>
      <c r="T24" s="19">
        <f t="shared" si="21"/>
        <v>1.0855177631804112</v>
      </c>
      <c r="U24" s="23">
        <f t="shared" si="20"/>
        <v>4.1112819397528533E-3</v>
      </c>
      <c r="V24" s="23"/>
    </row>
    <row r="25" spans="1:25" x14ac:dyDescent="0.55000000000000004">
      <c r="A25">
        <v>22</v>
      </c>
      <c r="B25">
        <v>92</v>
      </c>
      <c r="C25">
        <v>10.8</v>
      </c>
      <c r="D25" s="9">
        <f t="shared" si="5"/>
        <v>235852.70606458516</v>
      </c>
      <c r="E25" s="9">
        <f t="shared" si="0"/>
        <v>259437.9766710437</v>
      </c>
      <c r="F25" s="9">
        <f t="shared" si="6"/>
        <v>21838.213524498624</v>
      </c>
      <c r="G25" s="9">
        <f t="shared" si="1"/>
        <v>237599.76314654507</v>
      </c>
      <c r="H25" s="15">
        <f t="shared" si="7"/>
        <v>-5241.1712458796692</v>
      </c>
      <c r="I25" s="11">
        <f t="shared" si="2"/>
        <v>16597.042278618956</v>
      </c>
      <c r="J25" s="11">
        <f t="shared" si="8"/>
        <v>29176.219627774055</v>
      </c>
      <c r="K25" s="17">
        <f t="shared" si="11"/>
        <v>-4376.4329441661084</v>
      </c>
      <c r="L25" s="11">
        <f t="shared" si="12"/>
        <v>333159.02523996739</v>
      </c>
      <c r="M25" s="13">
        <f t="shared" si="9"/>
        <v>562418.99576362106</v>
      </c>
      <c r="N25" s="13">
        <f t="shared" si="13"/>
        <v>513734.84523134166</v>
      </c>
      <c r="O25" s="13">
        <f t="shared" si="3"/>
        <v>48684.150532279396</v>
      </c>
      <c r="P25" s="16">
        <f t="shared" si="4"/>
        <v>1.8602945717094976</v>
      </c>
      <c r="Q25" s="18">
        <f t="shared" si="10"/>
        <v>26170.129866874588</v>
      </c>
      <c r="R25" s="19">
        <f t="shared" si="15"/>
        <v>1.0904220777864411</v>
      </c>
      <c r="S25" s="23">
        <f t="shared" si="16"/>
        <v>3.5736395029678958E-2</v>
      </c>
      <c r="T25" s="19">
        <f t="shared" si="21"/>
        <v>1.094765132215932</v>
      </c>
      <c r="U25" s="23">
        <f t="shared" si="20"/>
        <v>4.3207289360158718E-3</v>
      </c>
      <c r="V25" s="23"/>
    </row>
    <row r="26" spans="1:25" x14ac:dyDescent="0.55000000000000004">
      <c r="A26">
        <v>23</v>
      </c>
      <c r="B26">
        <v>93</v>
      </c>
      <c r="C26">
        <v>10.1</v>
      </c>
      <c r="D26" s="9">
        <f t="shared" si="5"/>
        <v>237599.76314654507</v>
      </c>
      <c r="E26" s="9">
        <f t="shared" si="0"/>
        <v>261359.73946119958</v>
      </c>
      <c r="F26" s="9">
        <f t="shared" si="6"/>
        <v>23524.729024410404</v>
      </c>
      <c r="G26" s="9">
        <f t="shared" si="1"/>
        <v>237835.01043678919</v>
      </c>
      <c r="H26" s="15">
        <f t="shared" si="7"/>
        <v>-5645.934965858497</v>
      </c>
      <c r="I26" s="11">
        <f t="shared" si="2"/>
        <v>17878.794058551906</v>
      </c>
      <c r="J26" s="11">
        <f t="shared" si="8"/>
        <v>33315.902523996738</v>
      </c>
      <c r="K26" s="17">
        <f t="shared" si="11"/>
        <v>-4997.3853785995107</v>
      </c>
      <c r="L26" s="11">
        <f t="shared" si="12"/>
        <v>379356.33644391649</v>
      </c>
      <c r="M26" s="13">
        <f t="shared" si="9"/>
        <v>618660.89533998317</v>
      </c>
      <c r="N26" s="13">
        <f t="shared" si="13"/>
        <v>560110.94437587634</v>
      </c>
      <c r="O26" s="13">
        <f t="shared" si="3"/>
        <v>58549.950964106829</v>
      </c>
      <c r="P26" s="16">
        <f t="shared" si="4"/>
        <v>1.9161034088607827</v>
      </c>
      <c r="Q26" s="18">
        <f t="shared" si="10"/>
        <v>30556.780335210427</v>
      </c>
      <c r="R26" s="19">
        <f t="shared" si="15"/>
        <v>1.2731991806337679</v>
      </c>
      <c r="S26" s="23">
        <f t="shared" si="16"/>
        <v>3.8032126862952431E-2</v>
      </c>
      <c r="T26" s="19">
        <f t="shared" si="21"/>
        <v>1.1045327743583875</v>
      </c>
      <c r="U26" s="23">
        <f t="shared" si="20"/>
        <v>4.5294277569079E-3</v>
      </c>
      <c r="V26" s="23"/>
    </row>
    <row r="27" spans="1:25" x14ac:dyDescent="0.55000000000000004">
      <c r="A27">
        <v>24</v>
      </c>
      <c r="B27">
        <v>94</v>
      </c>
      <c r="C27">
        <v>9.5</v>
      </c>
      <c r="D27" s="9">
        <f t="shared" si="5"/>
        <v>237835.01043678919</v>
      </c>
      <c r="E27" s="9">
        <f t="shared" si="0"/>
        <v>261618.51148046812</v>
      </c>
      <c r="F27" s="9">
        <f t="shared" si="6"/>
        <v>25035.264256504124</v>
      </c>
      <c r="G27" s="9">
        <f t="shared" si="1"/>
        <v>236583.24722396399</v>
      </c>
      <c r="H27" s="15">
        <f t="shared" si="7"/>
        <v>-6008.4634215609894</v>
      </c>
      <c r="I27" s="11">
        <f t="shared" si="2"/>
        <v>19026.800834943133</v>
      </c>
      <c r="J27" s="11">
        <f t="shared" si="8"/>
        <v>37935.633644391652</v>
      </c>
      <c r="K27" s="17">
        <f t="shared" si="11"/>
        <v>-5690.3450466587474</v>
      </c>
      <c r="L27" s="11">
        <f t="shared" si="12"/>
        <v>430628.42587659252</v>
      </c>
      <c r="M27" s="13">
        <f t="shared" si="9"/>
        <v>680526.98487398156</v>
      </c>
      <c r="N27" s="13">
        <f t="shared" si="13"/>
        <v>610431.69376680511</v>
      </c>
      <c r="O27" s="13">
        <f t="shared" si="3"/>
        <v>70095.291107176454</v>
      </c>
      <c r="P27" s="16">
        <f t="shared" si="4"/>
        <v>1.9735865111266062</v>
      </c>
      <c r="Q27" s="18">
        <f t="shared" si="10"/>
        <v>35516.705607783624</v>
      </c>
      <c r="R27" s="19">
        <f t="shared" si="15"/>
        <v>1.4798627336576511</v>
      </c>
      <c r="S27" s="23">
        <f t="shared" si="16"/>
        <v>4.0277075122378436E-2</v>
      </c>
      <c r="T27" s="19">
        <f t="shared" si="21"/>
        <v>1.114829049380837</v>
      </c>
      <c r="U27" s="23">
        <f t="shared" si="20"/>
        <v>4.7373194461792778E-3</v>
      </c>
      <c r="V27" s="23"/>
    </row>
    <row r="28" spans="1:25" ht="28.8" customHeight="1" x14ac:dyDescent="0.55000000000000004">
      <c r="A28">
        <v>25</v>
      </c>
      <c r="B28">
        <v>95</v>
      </c>
      <c r="C28">
        <v>8.9</v>
      </c>
      <c r="D28" s="9">
        <f t="shared" si="5"/>
        <v>236583.24722396399</v>
      </c>
      <c r="E28" s="9">
        <f t="shared" si="0"/>
        <v>260241.5719463604</v>
      </c>
      <c r="F28" s="9">
        <f t="shared" si="6"/>
        <v>26582.387328535278</v>
      </c>
      <c r="G28" s="9">
        <f t="shared" si="1"/>
        <v>233659.18461782511</v>
      </c>
      <c r="H28" s="15">
        <f t="shared" si="7"/>
        <v>-6379.7729588484663</v>
      </c>
      <c r="I28" s="11">
        <f t="shared" si="2"/>
        <v>20202.614369686813</v>
      </c>
      <c r="J28" s="11">
        <f t="shared" si="8"/>
        <v>43062.842587659252</v>
      </c>
      <c r="K28" s="17">
        <f t="shared" si="11"/>
        <v>-6459.4263881488878</v>
      </c>
      <c r="L28" s="11">
        <f t="shared" si="12"/>
        <v>487434.45644578966</v>
      </c>
      <c r="M28" s="13">
        <f t="shared" si="9"/>
        <v>748579.68336137978</v>
      </c>
      <c r="N28" s="13">
        <f t="shared" si="13"/>
        <v>665015.43675533682</v>
      </c>
      <c r="O28" s="13">
        <f t="shared" si="3"/>
        <v>83564.246606042958</v>
      </c>
      <c r="P28" s="16">
        <f t="shared" si="4"/>
        <v>2.0327941064604045</v>
      </c>
      <c r="Q28" s="18">
        <f t="shared" si="10"/>
        <v>41108.072057306832</v>
      </c>
      <c r="R28" s="25">
        <f t="shared" si="15"/>
        <v>1.712836335721118</v>
      </c>
      <c r="S28" s="26">
        <f t="shared" si="16"/>
        <v>4.2459799948137755E-2</v>
      </c>
      <c r="T28" s="25">
        <f t="shared" si="21"/>
        <v>1.1256576043012769</v>
      </c>
      <c r="U28" s="26">
        <f t="shared" si="20"/>
        <v>4.9441572932418243E-3</v>
      </c>
      <c r="V28" s="23"/>
    </row>
    <row r="29" spans="1:25" x14ac:dyDescent="0.55000000000000004">
      <c r="A29">
        <v>26</v>
      </c>
      <c r="B29">
        <v>96</v>
      </c>
      <c r="C29">
        <v>8.4</v>
      </c>
      <c r="D29" s="9">
        <f t="shared" si="5"/>
        <v>233659.18461782511</v>
      </c>
      <c r="E29" s="9">
        <f t="shared" si="0"/>
        <v>257025.10307960765</v>
      </c>
      <c r="F29" s="9">
        <f t="shared" si="6"/>
        <v>27816.569597360132</v>
      </c>
      <c r="G29" s="9">
        <f t="shared" si="1"/>
        <v>229208.53348224753</v>
      </c>
      <c r="H29" s="15">
        <f t="shared" si="7"/>
        <v>-6675.9767033664311</v>
      </c>
      <c r="I29" s="11">
        <f t="shared" si="2"/>
        <v>21140.5928939937</v>
      </c>
      <c r="J29" s="11">
        <f t="shared" si="8"/>
        <v>48743.445644578969</v>
      </c>
      <c r="K29" s="17">
        <f t="shared" si="11"/>
        <v>-7311.5168466868454</v>
      </c>
      <c r="L29" s="11">
        <f t="shared" si="12"/>
        <v>550006.97813767556</v>
      </c>
      <c r="M29" s="13">
        <f t="shared" si="9"/>
        <v>823437.65169751784</v>
      </c>
      <c r="N29" s="13">
        <f t="shared" si="13"/>
        <v>724205.46358418372</v>
      </c>
      <c r="O29" s="13">
        <f t="shared" si="3"/>
        <v>99232.188113334123</v>
      </c>
      <c r="P29" s="16">
        <f t="shared" si="4"/>
        <v>2.0937779296542165</v>
      </c>
      <c r="Q29" s="18">
        <f t="shared" si="10"/>
        <v>47393.845692948984</v>
      </c>
      <c r="R29" s="19">
        <f t="shared" si="15"/>
        <v>1.9747435705395411</v>
      </c>
      <c r="S29" s="23">
        <f t="shared" si="16"/>
        <v>4.4571040537975337E-2</v>
      </c>
      <c r="T29" s="19">
        <f t="shared" si="21"/>
        <v>1.1370221478614944</v>
      </c>
      <c r="U29" s="23">
        <f t="shared" si="20"/>
        <v>5.1497222232024242E-3</v>
      </c>
      <c r="V29" s="23"/>
    </row>
    <row r="30" spans="1:25" x14ac:dyDescent="0.55000000000000004">
      <c r="A30">
        <v>27</v>
      </c>
      <c r="B30">
        <v>97</v>
      </c>
      <c r="C30">
        <v>7.8</v>
      </c>
      <c r="D30" s="9">
        <f t="shared" si="5"/>
        <v>229208.53348224753</v>
      </c>
      <c r="E30" s="9">
        <f t="shared" si="0"/>
        <v>252129.3868304723</v>
      </c>
      <c r="F30" s="9">
        <f t="shared" si="6"/>
        <v>29385.709420800966</v>
      </c>
      <c r="G30" s="9">
        <f t="shared" si="1"/>
        <v>222743.67740967133</v>
      </c>
      <c r="H30" s="15">
        <f t="shared" si="7"/>
        <v>-7052.5702609922319</v>
      </c>
      <c r="I30" s="11">
        <f t="shared" si="2"/>
        <v>22333.139159808736</v>
      </c>
      <c r="J30" s="11">
        <f t="shared" si="8"/>
        <v>55000.697813767561</v>
      </c>
      <c r="K30" s="17">
        <f t="shared" si="11"/>
        <v>-8250.1046720651339</v>
      </c>
      <c r="L30" s="11">
        <f t="shared" si="12"/>
        <v>619090.71043918678</v>
      </c>
      <c r="M30" s="13">
        <f t="shared" si="9"/>
        <v>905781.41686726967</v>
      </c>
      <c r="N30" s="13">
        <f t="shared" si="13"/>
        <v>788375.90527053701</v>
      </c>
      <c r="O30" s="13">
        <f t="shared" si="3"/>
        <v>117405.51159673266</v>
      </c>
      <c r="P30" s="16">
        <f t="shared" si="4"/>
        <v>2.1565912675438432</v>
      </c>
      <c r="Q30" s="18">
        <f t="shared" si="10"/>
        <v>54440.316699625058</v>
      </c>
      <c r="R30" s="19">
        <f t="shared" si="15"/>
        <v>2.2683465291510441</v>
      </c>
      <c r="S30" s="23">
        <f t="shared" si="16"/>
        <v>4.6602697799859483E-2</v>
      </c>
      <c r="T30" s="19">
        <f t="shared" si="21"/>
        <v>1.1489207252680358</v>
      </c>
      <c r="U30" s="23">
        <f t="shared" si="20"/>
        <v>5.3536259410611464E-3</v>
      </c>
      <c r="V30" s="23"/>
    </row>
    <row r="31" spans="1:25" x14ac:dyDescent="0.55000000000000004">
      <c r="A31">
        <v>28</v>
      </c>
      <c r="B31">
        <v>98</v>
      </c>
      <c r="C31">
        <v>7.3</v>
      </c>
      <c r="D31" s="9">
        <f t="shared" si="5"/>
        <v>222743.67740967133</v>
      </c>
      <c r="E31" s="9">
        <f t="shared" si="0"/>
        <v>245018.0451506385</v>
      </c>
      <c r="F31" s="9">
        <f t="shared" si="6"/>
        <v>30512.832521872788</v>
      </c>
      <c r="G31" s="9">
        <f t="shared" si="1"/>
        <v>214505.2126287657</v>
      </c>
      <c r="H31" s="15">
        <f t="shared" si="7"/>
        <v>-7323.0798052494692</v>
      </c>
      <c r="I31" s="11">
        <f t="shared" si="2"/>
        <v>23189.752716623319</v>
      </c>
      <c r="J31" s="11">
        <f t="shared" si="8"/>
        <v>61909.071043918681</v>
      </c>
      <c r="K31" s="17">
        <f t="shared" si="11"/>
        <v>-9286.3606565878017</v>
      </c>
      <c r="L31" s="11">
        <f t="shared" si="12"/>
        <v>694903.17354314111</v>
      </c>
      <c r="M31" s="13">
        <f t="shared" si="9"/>
        <v>996359.55855399673</v>
      </c>
      <c r="N31" s="13">
        <f t="shared" si="13"/>
        <v>857927.13514100306</v>
      </c>
      <c r="O31" s="13">
        <f t="shared" si="3"/>
        <v>138432.42341299367</v>
      </c>
      <c r="P31" s="16">
        <f t="shared" si="4"/>
        <v>2.2212890055701586</v>
      </c>
      <c r="Q31" s="18">
        <f t="shared" si="10"/>
        <v>62320.761983630735</v>
      </c>
      <c r="R31" s="19">
        <f t="shared" si="15"/>
        <v>2.5966984159846138</v>
      </c>
      <c r="S31" s="23">
        <f t="shared" si="16"/>
        <v>4.8549742457772549E-2</v>
      </c>
      <c r="T31" s="19">
        <f t="shared" si="21"/>
        <v>1.1613568539130563</v>
      </c>
      <c r="U31" s="23">
        <f t="shared" si="20"/>
        <v>5.5557102270640257E-3</v>
      </c>
      <c r="V31" s="23"/>
    </row>
    <row r="32" spans="1:25" x14ac:dyDescent="0.55000000000000004">
      <c r="A32">
        <v>29</v>
      </c>
      <c r="B32">
        <v>99</v>
      </c>
      <c r="C32">
        <v>6.8</v>
      </c>
      <c r="D32" s="9">
        <f t="shared" si="5"/>
        <v>214505.2126287657</v>
      </c>
      <c r="E32" s="9">
        <f t="shared" si="0"/>
        <v>235955.7338916423</v>
      </c>
      <c r="F32" s="9">
        <f t="shared" si="6"/>
        <v>31544.884210112603</v>
      </c>
      <c r="G32" s="9">
        <f t="shared" si="1"/>
        <v>204410.84968152971</v>
      </c>
      <c r="H32" s="15">
        <f t="shared" si="7"/>
        <v>-7570.7722104270242</v>
      </c>
      <c r="I32" s="11">
        <f t="shared" si="2"/>
        <v>23974.111999685578</v>
      </c>
      <c r="J32" s="11">
        <f t="shared" si="8"/>
        <v>69490.317354314117</v>
      </c>
      <c r="K32" s="17">
        <f t="shared" si="11"/>
        <v>-10423.547603147117</v>
      </c>
      <c r="L32" s="11">
        <f t="shared" si="12"/>
        <v>777944.05529399368</v>
      </c>
      <c r="M32" s="13">
        <f t="shared" si="9"/>
        <v>1095995.5144093966</v>
      </c>
      <c r="N32" s="13">
        <f t="shared" si="13"/>
        <v>933296.30105195625</v>
      </c>
      <c r="O32" s="13">
        <f t="shared" si="3"/>
        <v>162699.21335744031</v>
      </c>
      <c r="P32" s="16">
        <f t="shared" si="4"/>
        <v>2.2879276757372633</v>
      </c>
      <c r="Q32" s="18">
        <f t="shared" si="10"/>
        <v>71112.043917652249</v>
      </c>
      <c r="R32" s="19">
        <f t="shared" si="15"/>
        <v>2.963001829902177</v>
      </c>
      <c r="S32" s="23">
        <f t="shared" si="16"/>
        <v>5.0407973458138855E-2</v>
      </c>
      <c r="T32" s="19">
        <f t="shared" si="21"/>
        <v>1.1743275026098952</v>
      </c>
      <c r="U32" s="23">
        <f t="shared" si="20"/>
        <v>5.7556305565051868E-3</v>
      </c>
      <c r="V32" s="23"/>
    </row>
    <row r="33" spans="1:32" ht="18.600000000000001" customHeight="1" x14ac:dyDescent="0.55000000000000004">
      <c r="A33">
        <v>30</v>
      </c>
      <c r="B33">
        <v>100</v>
      </c>
      <c r="C33">
        <v>6.4</v>
      </c>
      <c r="D33" s="9">
        <f t="shared" si="5"/>
        <v>204410.84968152971</v>
      </c>
      <c r="E33" s="9">
        <f t="shared" si="0"/>
        <v>224851.93464968269</v>
      </c>
      <c r="F33" s="9">
        <f t="shared" si="6"/>
        <v>31939.195262739016</v>
      </c>
      <c r="G33" s="9">
        <f t="shared" si="1"/>
        <v>192912.73938694366</v>
      </c>
      <c r="H33" s="15">
        <f t="shared" si="7"/>
        <v>-7665.4068630573638</v>
      </c>
      <c r="I33" s="11">
        <f t="shared" si="2"/>
        <v>24273.788399681653</v>
      </c>
      <c r="J33" s="11">
        <f t="shared" si="8"/>
        <v>77794.405529399373</v>
      </c>
      <c r="K33" s="17">
        <f t="shared" si="11"/>
        <v>-11669.160829409906</v>
      </c>
      <c r="L33" s="11">
        <f t="shared" si="12"/>
        <v>868343.0883936648</v>
      </c>
      <c r="M33" s="13">
        <f t="shared" si="9"/>
        <v>1205595.0658503363</v>
      </c>
      <c r="N33" s="13">
        <f t="shared" si="13"/>
        <v>1014956.770327742</v>
      </c>
      <c r="O33" s="13">
        <f t="shared" si="3"/>
        <v>190638.29552259436</v>
      </c>
      <c r="P33" s="16">
        <f t="shared" si="4"/>
        <v>2.3565655060093813</v>
      </c>
      <c r="Q33" s="18">
        <f t="shared" si="10"/>
        <v>80896.667220349031</v>
      </c>
      <c r="R33" s="19">
        <f t="shared" si="15"/>
        <v>3.3706944675145429</v>
      </c>
      <c r="S33" s="23">
        <f t="shared" si="16"/>
        <v>5.2174922178943151E-2</v>
      </c>
      <c r="T33" s="19">
        <f t="shared" si="21"/>
        <v>1.1878289805988829</v>
      </c>
      <c r="U33" s="23">
        <f t="shared" si="20"/>
        <v>5.9530721035920831E-3</v>
      </c>
      <c r="V33" s="23"/>
    </row>
    <row r="34" spans="1:32" x14ac:dyDescent="0.55000000000000004">
      <c r="A34">
        <v>31</v>
      </c>
      <c r="B34">
        <v>101</v>
      </c>
      <c r="C34">
        <v>6</v>
      </c>
      <c r="D34" s="9">
        <f t="shared" si="5"/>
        <v>192912.73938694366</v>
      </c>
      <c r="E34" s="9">
        <f t="shared" si="0"/>
        <v>212204.01332563805</v>
      </c>
      <c r="F34" s="9">
        <f t="shared" si="6"/>
        <v>32152.123231157278</v>
      </c>
      <c r="G34" s="9">
        <f t="shared" si="1"/>
        <v>180051.89009448077</v>
      </c>
      <c r="H34" s="15">
        <f t="shared" si="7"/>
        <v>-7716.5095754777467</v>
      </c>
      <c r="I34" s="11">
        <f t="shared" si="2"/>
        <v>24435.613655679532</v>
      </c>
      <c r="J34" s="11">
        <f t="shared" si="8"/>
        <v>86834.30883936648</v>
      </c>
      <c r="K34" s="17">
        <f t="shared" si="11"/>
        <v>-13025.146325904972</v>
      </c>
      <c r="L34" s="11">
        <f t="shared" si="12"/>
        <v>966587.86456280574</v>
      </c>
      <c r="M34" s="13">
        <f t="shared" si="9"/>
        <v>1326154.5724353702</v>
      </c>
      <c r="N34" s="13">
        <f t="shared" si="13"/>
        <v>1103427.3010346112</v>
      </c>
      <c r="O34" s="13">
        <f t="shared" si="3"/>
        <v>222727.271400759</v>
      </c>
      <c r="P34" s="16">
        <f t="shared" si="4"/>
        <v>2.4272624711896627</v>
      </c>
      <c r="Q34" s="18">
        <f t="shared" si="10"/>
        <v>91760.686800218493</v>
      </c>
      <c r="R34" s="19">
        <f t="shared" si="15"/>
        <v>3.8233619500091041</v>
      </c>
      <c r="S34" s="23">
        <f t="shared" si="16"/>
        <v>5.3848856042818971E-2</v>
      </c>
      <c r="T34" s="19">
        <f t="shared" si="21"/>
        <v>1.201850426568132</v>
      </c>
      <c r="U34" s="23">
        <f t="shared" si="20"/>
        <v>6.1475655670624185E-3</v>
      </c>
    </row>
    <row r="35" spans="1:32" x14ac:dyDescent="0.55000000000000004">
      <c r="A35">
        <v>32</v>
      </c>
      <c r="B35">
        <v>102</v>
      </c>
      <c r="C35">
        <v>5.6</v>
      </c>
      <c r="D35" s="9">
        <f t="shared" si="5"/>
        <v>180051.89009448077</v>
      </c>
      <c r="E35" s="9">
        <f t="shared" si="0"/>
        <v>198057.07910392887</v>
      </c>
      <c r="F35" s="9">
        <f t="shared" si="6"/>
        <v>32152.123231157282</v>
      </c>
      <c r="G35" s="9">
        <f t="shared" si="1"/>
        <v>165904.95587277159</v>
      </c>
      <c r="H35" s="15">
        <f t="shared" si="7"/>
        <v>-7716.5095754777476</v>
      </c>
      <c r="I35" s="11">
        <f t="shared" si="2"/>
        <v>24435.613655679535</v>
      </c>
      <c r="J35" s="11">
        <f t="shared" si="8"/>
        <v>96658.786456280577</v>
      </c>
      <c r="K35" s="17">
        <f t="shared" si="11"/>
        <v>-14498.817968442087</v>
      </c>
      <c r="L35" s="11">
        <f t="shared" si="12"/>
        <v>1073183.4467063239</v>
      </c>
      <c r="M35" s="13">
        <f t="shared" si="9"/>
        <v>1458770.0296789072</v>
      </c>
      <c r="N35" s="13">
        <f t="shared" si="13"/>
        <v>1199271.2131696304</v>
      </c>
      <c r="O35" s="13">
        <f t="shared" si="3"/>
        <v>259498.81650927686</v>
      </c>
      <c r="P35" s="16">
        <f t="shared" si="4"/>
        <v>2.5000803453253524</v>
      </c>
      <c r="Q35" s="18">
        <f t="shared" si="10"/>
        <v>103796.19078822306</v>
      </c>
      <c r="R35" s="19">
        <f t="shared" si="15"/>
        <v>4.3248412828426277</v>
      </c>
      <c r="S35" s="23">
        <f t="shared" si="16"/>
        <v>5.5429544921616225E-2</v>
      </c>
      <c r="T35" s="19">
        <f t="shared" si="21"/>
        <v>1.2163804264286733</v>
      </c>
      <c r="U35" s="23">
        <f t="shared" si="20"/>
        <v>6.338701374531297E-3</v>
      </c>
    </row>
    <row r="36" spans="1:32" x14ac:dyDescent="0.55000000000000004">
      <c r="A36">
        <v>33</v>
      </c>
      <c r="B36">
        <v>103</v>
      </c>
      <c r="C36">
        <v>5.2</v>
      </c>
      <c r="D36" s="9">
        <f t="shared" si="5"/>
        <v>165904.95587277159</v>
      </c>
      <c r="E36" s="9">
        <f t="shared" si="0"/>
        <v>182495.45146004876</v>
      </c>
      <c r="F36" s="9">
        <f t="shared" si="6"/>
        <v>31904.799206302228</v>
      </c>
      <c r="G36" s="9">
        <f t="shared" si="1"/>
        <v>150590.65225374652</v>
      </c>
      <c r="H36" s="15">
        <f t="shared" si="7"/>
        <v>-7657.1518095125348</v>
      </c>
      <c r="I36" s="11">
        <f t="shared" si="2"/>
        <v>24247.647396789693</v>
      </c>
      <c r="J36" s="11">
        <f t="shared" si="8"/>
        <v>107318.34467063239</v>
      </c>
      <c r="K36" s="17">
        <f t="shared" si="11"/>
        <v>-16097.751700594858</v>
      </c>
      <c r="L36" s="11">
        <f t="shared" si="12"/>
        <v>1188651.6870731511</v>
      </c>
      <c r="M36" s="13">
        <f t="shared" si="9"/>
        <v>1604647.0326467981</v>
      </c>
      <c r="N36" s="13">
        <f t="shared" si="13"/>
        <v>1303100.5827859985</v>
      </c>
      <c r="O36" s="13">
        <f t="shared" si="3"/>
        <v>301546.44986079959</v>
      </c>
      <c r="P36" s="16">
        <f t="shared" si="4"/>
        <v>2.5750827556851132</v>
      </c>
      <c r="Q36" s="18">
        <f t="shared" si="10"/>
        <v>117101.65399347397</v>
      </c>
      <c r="R36" s="19">
        <f t="shared" si="15"/>
        <v>4.8792355830614156</v>
      </c>
      <c r="S36" s="23">
        <f t="shared" si="16"/>
        <v>5.6917957858465984E-2</v>
      </c>
      <c r="T36" s="19">
        <f t="shared" si="21"/>
        <v>1.2314068874223818</v>
      </c>
      <c r="U36" s="23">
        <f t="shared" si="20"/>
        <v>6.5261193761423364E-3</v>
      </c>
    </row>
    <row r="37" spans="1:32" x14ac:dyDescent="0.55000000000000004">
      <c r="A37">
        <v>34</v>
      </c>
      <c r="B37">
        <v>104</v>
      </c>
      <c r="C37">
        <v>4.9000000000000004</v>
      </c>
      <c r="D37" s="9">
        <f t="shared" si="5"/>
        <v>150590.65225374652</v>
      </c>
      <c r="E37" s="9">
        <f t="shared" si="0"/>
        <v>165649.71747912117</v>
      </c>
      <c r="F37" s="9">
        <f t="shared" si="6"/>
        <v>30732.786174233981</v>
      </c>
      <c r="G37" s="9">
        <f t="shared" si="1"/>
        <v>134916.9313048872</v>
      </c>
      <c r="H37" s="15">
        <f t="shared" si="7"/>
        <v>-7375.868681816155</v>
      </c>
      <c r="I37" s="11">
        <f t="shared" si="2"/>
        <v>23356.917492417826</v>
      </c>
      <c r="J37" s="11">
        <f t="shared" si="8"/>
        <v>118865.16870731511</v>
      </c>
      <c r="K37" s="17">
        <f t="shared" si="11"/>
        <v>-17829.775306097265</v>
      </c>
      <c r="L37" s="11">
        <f t="shared" si="12"/>
        <v>1313043.9979667868</v>
      </c>
      <c r="M37" s="13">
        <f t="shared" si="9"/>
        <v>1765111.7359114781</v>
      </c>
      <c r="N37" s="13">
        <f t="shared" si="13"/>
        <v>1415580.8657585012</v>
      </c>
      <c r="O37" s="13">
        <f t="shared" si="3"/>
        <v>349530.87015297683</v>
      </c>
      <c r="P37" s="16">
        <f t="shared" si="4"/>
        <v>2.6523352383556666</v>
      </c>
      <c r="Q37" s="18">
        <f t="shared" si="10"/>
        <v>131782.31209176668</v>
      </c>
      <c r="R37" s="19">
        <f t="shared" si="15"/>
        <v>5.4909296704902788</v>
      </c>
      <c r="S37" s="23">
        <f t="shared" si="16"/>
        <v>5.83159968765814E-2</v>
      </c>
      <c r="T37" s="19">
        <f t="shared" si="21"/>
        <v>1.2469169219560552</v>
      </c>
      <c r="U37" s="23">
        <f t="shared" si="20"/>
        <v>6.7095007087496494E-3</v>
      </c>
    </row>
    <row r="38" spans="1:32" x14ac:dyDescent="0.55000000000000004">
      <c r="A38">
        <v>35</v>
      </c>
      <c r="B38">
        <v>105</v>
      </c>
      <c r="C38">
        <v>4.5999999999999996</v>
      </c>
      <c r="D38" s="9">
        <f t="shared" si="5"/>
        <v>134916.9313048872</v>
      </c>
      <c r="E38" s="9">
        <f t="shared" si="0"/>
        <v>148408.62443537594</v>
      </c>
      <c r="F38" s="9">
        <f t="shared" si="6"/>
        <v>29329.767674975479</v>
      </c>
      <c r="G38" s="9">
        <f t="shared" si="1"/>
        <v>119078.85676040046</v>
      </c>
      <c r="H38" s="15">
        <f t="shared" si="7"/>
        <v>-7039.144241994115</v>
      </c>
      <c r="I38" s="11">
        <f t="shared" si="2"/>
        <v>22290.623432981363</v>
      </c>
      <c r="J38" s="11">
        <f t="shared" si="8"/>
        <v>131304.39979667868</v>
      </c>
      <c r="K38" s="17">
        <f t="shared" si="11"/>
        <v>-19695.659969501801</v>
      </c>
      <c r="L38" s="11">
        <f t="shared" si="12"/>
        <v>1446943.361226945</v>
      </c>
      <c r="M38" s="13">
        <f t="shared" si="9"/>
        <v>1941622.9095026259</v>
      </c>
      <c r="N38" s="13">
        <f t="shared" si="13"/>
        <v>1537443.2923648492</v>
      </c>
      <c r="O38" s="13">
        <f t="shared" si="3"/>
        <v>404179.61713777669</v>
      </c>
      <c r="P38" s="16">
        <f t="shared" si="4"/>
        <v>2.7319052955063365</v>
      </c>
      <c r="Q38" s="18">
        <f t="shared" si="10"/>
        <v>147947.88743321545</v>
      </c>
      <c r="R38" s="19">
        <f t="shared" si="15"/>
        <v>6.1644953097173101</v>
      </c>
      <c r="S38" s="23">
        <f t="shared" si="16"/>
        <v>5.9625784569691254E-2</v>
      </c>
      <c r="T38" s="19">
        <f t="shared" si="21"/>
        <v>1.2628907480002594</v>
      </c>
      <c r="U38" s="23">
        <f t="shared" si="20"/>
        <v>6.8884208263597646E-3</v>
      </c>
    </row>
    <row r="39" spans="1:32" x14ac:dyDescent="0.55000000000000004">
      <c r="A39">
        <v>36</v>
      </c>
      <c r="B39">
        <v>106</v>
      </c>
      <c r="C39">
        <v>4.3</v>
      </c>
      <c r="D39" s="9">
        <f t="shared" si="5"/>
        <v>119078.85676040046</v>
      </c>
      <c r="E39" s="9">
        <f t="shared" si="0"/>
        <v>130986.74243644052</v>
      </c>
      <c r="F39" s="9">
        <f t="shared" si="6"/>
        <v>27692.757386139645</v>
      </c>
      <c r="G39" s="9">
        <f t="shared" si="1"/>
        <v>103293.98505030086</v>
      </c>
      <c r="H39" s="15">
        <f t="shared" si="7"/>
        <v>-6646.2617726735143</v>
      </c>
      <c r="I39" s="11">
        <f t="shared" si="2"/>
        <v>21046.49561346613</v>
      </c>
      <c r="J39" s="11">
        <f t="shared" si="8"/>
        <v>144694.33612269451</v>
      </c>
      <c r="K39" s="17">
        <f t="shared" si="11"/>
        <v>-21704.150418404177</v>
      </c>
      <c r="L39" s="11">
        <f t="shared" si="12"/>
        <v>1590980.0425447011</v>
      </c>
      <c r="M39" s="13">
        <f t="shared" si="9"/>
        <v>2135785.2004528889</v>
      </c>
      <c r="N39" s="13">
        <f t="shared" si="13"/>
        <v>1669483.4711829298</v>
      </c>
      <c r="O39" s="13">
        <f t="shared" si="3"/>
        <v>466301.72926995903</v>
      </c>
      <c r="P39" s="16">
        <f t="shared" si="4"/>
        <v>2.8138624543715265</v>
      </c>
      <c r="Q39" s="18">
        <f t="shared" si="10"/>
        <v>165715.89295188457</v>
      </c>
      <c r="R39" s="19">
        <f t="shared" si="15"/>
        <v>6.9048288729951901</v>
      </c>
      <c r="S39" s="23">
        <f t="shared" si="16"/>
        <v>6.0850219665309124E-2</v>
      </c>
      <c r="T39" s="19">
        <f t="shared" si="21"/>
        <v>1.2793089822803434</v>
      </c>
      <c r="U39" s="23">
        <f t="shared" si="20"/>
        <v>7.0625393403129788E-3</v>
      </c>
    </row>
    <row r="40" spans="1:32" x14ac:dyDescent="0.55000000000000004">
      <c r="A40">
        <v>37</v>
      </c>
      <c r="B40">
        <v>107</v>
      </c>
      <c r="C40">
        <v>4.0999999999999996</v>
      </c>
      <c r="D40" s="9">
        <f t="shared" si="5"/>
        <v>103293.98505030086</v>
      </c>
      <c r="E40" s="9">
        <f t="shared" si="0"/>
        <v>113623.38355533096</v>
      </c>
      <c r="F40" s="9">
        <f t="shared" si="6"/>
        <v>25193.654890317284</v>
      </c>
      <c r="G40" s="9">
        <f t="shared" si="1"/>
        <v>88429.728665013681</v>
      </c>
      <c r="H40" s="15">
        <f t="shared" si="7"/>
        <v>-6046.4771736761477</v>
      </c>
      <c r="I40" s="11">
        <f t="shared" si="2"/>
        <v>19147.177716641138</v>
      </c>
      <c r="J40" s="11">
        <f t="shared" si="8"/>
        <v>159098.00425447011</v>
      </c>
      <c r="K40" s="17">
        <f t="shared" si="11"/>
        <v>-23864.700638170518</v>
      </c>
      <c r="L40" s="11">
        <f t="shared" si="12"/>
        <v>1745360.5238776419</v>
      </c>
      <c r="M40" s="13">
        <f t="shared" si="9"/>
        <v>2349363.7204981782</v>
      </c>
      <c r="N40" s="13">
        <f t="shared" si="13"/>
        <v>1812567.1176630524</v>
      </c>
      <c r="O40" s="13">
        <f t="shared" si="3"/>
        <v>536796.60283512576</v>
      </c>
      <c r="P40" s="16">
        <f t="shared" si="4"/>
        <v>2.8982783280026725</v>
      </c>
      <c r="Q40" s="18">
        <f t="shared" si="10"/>
        <v>185212.2336383943</v>
      </c>
      <c r="R40" s="19">
        <f t="shared" si="15"/>
        <v>7.7171764015997626</v>
      </c>
      <c r="S40" s="23">
        <f t="shared" si="16"/>
        <v>6.1992747650868818E-2</v>
      </c>
      <c r="T40" s="19">
        <f t="shared" si="21"/>
        <v>1.2961526762811515</v>
      </c>
      <c r="U40" s="23">
        <f t="shared" si="20"/>
        <v>7.2315891365049012E-3</v>
      </c>
    </row>
    <row r="41" spans="1:32" x14ac:dyDescent="0.55000000000000004">
      <c r="A41">
        <v>38</v>
      </c>
      <c r="B41">
        <v>108</v>
      </c>
      <c r="C41">
        <v>3.9</v>
      </c>
      <c r="D41" s="9">
        <f t="shared" si="5"/>
        <v>88429.728665013681</v>
      </c>
      <c r="E41" s="9">
        <f t="shared" si="0"/>
        <v>97272.701531515064</v>
      </c>
      <c r="F41" s="9">
        <f t="shared" si="6"/>
        <v>22674.289401285561</v>
      </c>
      <c r="G41" s="9">
        <f t="shared" si="1"/>
        <v>74598.412130229495</v>
      </c>
      <c r="H41" s="15">
        <f t="shared" si="7"/>
        <v>-5441.8294563085346</v>
      </c>
      <c r="I41" s="11">
        <f t="shared" si="2"/>
        <v>17232.459944977025</v>
      </c>
      <c r="J41" s="11">
        <f t="shared" si="8"/>
        <v>174536.05238776421</v>
      </c>
      <c r="K41" s="17">
        <f t="shared" si="11"/>
        <v>-26180.407858164632</v>
      </c>
      <c r="L41" s="11">
        <f t="shared" si="12"/>
        <v>1910948.6283522183</v>
      </c>
      <c r="M41" s="13">
        <f t="shared" si="9"/>
        <v>2584300.092547996</v>
      </c>
      <c r="N41" s="13">
        <f t="shared" si="13"/>
        <v>1967643.4215711928</v>
      </c>
      <c r="O41" s="13">
        <f t="shared" si="3"/>
        <v>616656.67097680317</v>
      </c>
      <c r="P41" s="16">
        <f t="shared" si="4"/>
        <v>2.9852266778427525</v>
      </c>
      <c r="Q41" s="18">
        <f t="shared" si="10"/>
        <v>206569.46273253346</v>
      </c>
      <c r="R41" s="19">
        <f t="shared" si="15"/>
        <v>8.6070609471888933</v>
      </c>
      <c r="S41" s="23">
        <f t="shared" si="16"/>
        <v>6.3056876823288199E-2</v>
      </c>
      <c r="T41" s="19">
        <f t="shared" si="21"/>
        <v>1.3133985884924178</v>
      </c>
      <c r="U41" s="23">
        <f t="shared" si="20"/>
        <v>7.395268223048701E-3</v>
      </c>
    </row>
    <row r="42" spans="1:32" x14ac:dyDescent="0.55000000000000004">
      <c r="A42">
        <v>39</v>
      </c>
      <c r="B42">
        <v>109</v>
      </c>
      <c r="C42">
        <v>3.7</v>
      </c>
      <c r="D42" s="9">
        <f t="shared" si="5"/>
        <v>74598.412130229495</v>
      </c>
      <c r="E42" s="9">
        <f t="shared" si="0"/>
        <v>82058.253343252451</v>
      </c>
      <c r="F42" s="9">
        <f t="shared" si="6"/>
        <v>20161.733008170133</v>
      </c>
      <c r="G42" s="9">
        <f t="shared" si="1"/>
        <v>61896.520335082314</v>
      </c>
      <c r="H42" s="15">
        <f t="shared" si="7"/>
        <v>-4838.8159219608315</v>
      </c>
      <c r="I42" s="11">
        <f t="shared" si="2"/>
        <v>15322.917086209301</v>
      </c>
      <c r="J42" s="11">
        <f t="shared" si="8"/>
        <v>191094.86283522184</v>
      </c>
      <c r="K42" s="17">
        <f t="shared" si="11"/>
        <v>-28664.229425283276</v>
      </c>
      <c r="L42" s="11">
        <f t="shared" si="12"/>
        <v>2088702.1788483663</v>
      </c>
      <c r="M42" s="13">
        <f t="shared" si="9"/>
        <v>2842730.1018027957</v>
      </c>
      <c r="N42" s="13">
        <f t="shared" si="13"/>
        <v>2135743.5343030286</v>
      </c>
      <c r="O42" s="13">
        <f t="shared" si="3"/>
        <v>706986.56749976706</v>
      </c>
      <c r="P42" s="16">
        <f t="shared" si="4"/>
        <v>3.074783478178035</v>
      </c>
      <c r="Q42" s="18">
        <f t="shared" si="10"/>
        <v>229930.52113012277</v>
      </c>
      <c r="R42" s="19">
        <f t="shared" si="15"/>
        <v>9.5804383804217821</v>
      </c>
      <c r="S42" s="23">
        <f t="shared" si="16"/>
        <v>6.4046537170431073E-2</v>
      </c>
      <c r="T42" s="19">
        <f t="shared" si="21"/>
        <v>1.3310259664349084</v>
      </c>
      <c r="U42" s="23">
        <f t="shared" si="20"/>
        <v>7.5533852419999992E-3</v>
      </c>
    </row>
    <row r="43" spans="1:32" x14ac:dyDescent="0.55000000000000004">
      <c r="A43">
        <v>40</v>
      </c>
      <c r="B43">
        <v>110</v>
      </c>
      <c r="C43">
        <v>3.5</v>
      </c>
      <c r="D43" s="9">
        <f t="shared" si="5"/>
        <v>61896.520335082314</v>
      </c>
      <c r="E43" s="9">
        <f t="shared" si="0"/>
        <v>68086.172368590545</v>
      </c>
      <c r="F43" s="9">
        <f t="shared" si="6"/>
        <v>17684.720095737805</v>
      </c>
      <c r="G43" s="9">
        <f t="shared" si="1"/>
        <v>50401.452272852737</v>
      </c>
      <c r="H43" s="15">
        <f t="shared" si="7"/>
        <v>-4244.3328229770732</v>
      </c>
      <c r="I43" s="11">
        <f t="shared" si="2"/>
        <v>13440.38727276073</v>
      </c>
      <c r="J43" s="11">
        <f t="shared" si="8"/>
        <v>208870.21788483663</v>
      </c>
      <c r="K43" s="17">
        <f t="shared" si="11"/>
        <v>-31330.532682725494</v>
      </c>
      <c r="L43" s="11">
        <f t="shared" si="12"/>
        <v>2279682.251323238</v>
      </c>
      <c r="M43" s="13">
        <f t="shared" si="9"/>
        <v>3127003.1119830753</v>
      </c>
      <c r="N43" s="13">
        <f t="shared" si="13"/>
        <v>2317987.3550506062</v>
      </c>
      <c r="O43" s="13">
        <f t="shared" si="3"/>
        <v>809015.75693246908</v>
      </c>
      <c r="P43" s="16">
        <f t="shared" si="4"/>
        <v>3.1670269825233763</v>
      </c>
      <c r="Q43" s="18">
        <f t="shared" si="10"/>
        <v>255449.59401889076</v>
      </c>
      <c r="R43" s="19">
        <f t="shared" si="15"/>
        <v>10.643733084120448</v>
      </c>
      <c r="S43" s="23">
        <f t="shared" si="16"/>
        <v>6.4965891471331805E-2</v>
      </c>
      <c r="T43" s="19">
        <f t="shared" si="21"/>
        <v>1.3490164668800821</v>
      </c>
      <c r="U43" s="23">
        <f t="shared" si="20"/>
        <v>7.7058404915473222E-3</v>
      </c>
    </row>
    <row r="44" spans="1:32" x14ac:dyDescent="0.55000000000000004">
      <c r="A44">
        <v>41</v>
      </c>
      <c r="B44">
        <v>111</v>
      </c>
      <c r="C44">
        <v>3.4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U44" s="14"/>
      <c r="V44" s="14"/>
    </row>
    <row r="45" spans="1:32" x14ac:dyDescent="0.55000000000000004">
      <c r="A45">
        <v>42</v>
      </c>
      <c r="B45">
        <v>112</v>
      </c>
      <c r="C45">
        <v>3.3</v>
      </c>
    </row>
    <row r="46" spans="1:32" ht="31.5" customHeight="1" x14ac:dyDescent="0.55000000000000004">
      <c r="A46">
        <v>43</v>
      </c>
      <c r="B46">
        <v>113</v>
      </c>
      <c r="C46">
        <v>3.1</v>
      </c>
      <c r="Q46" s="1" t="s">
        <v>44</v>
      </c>
      <c r="R46" s="1" t="s">
        <v>45</v>
      </c>
      <c r="S46" s="1" t="s">
        <v>46</v>
      </c>
      <c r="T46" s="1" t="s">
        <v>47</v>
      </c>
      <c r="U46" s="1" t="s">
        <v>48</v>
      </c>
    </row>
    <row r="47" spans="1:32" x14ac:dyDescent="0.55000000000000004">
      <c r="A47">
        <v>44</v>
      </c>
      <c r="B47">
        <v>114</v>
      </c>
      <c r="C47">
        <v>3</v>
      </c>
      <c r="Q47" s="18">
        <f>Q18</f>
        <v>7433.6374673538958</v>
      </c>
      <c r="R47" s="25">
        <f>R18</f>
        <v>0.309734894473079</v>
      </c>
      <c r="S47" s="26">
        <f>S18</f>
        <v>1.9460123157469589E-2</v>
      </c>
      <c r="T47" s="25">
        <f>T18</f>
        <v>1.0405386765075304</v>
      </c>
      <c r="U47" s="26">
        <f>U18</f>
        <v>2.8424992072282329E-3</v>
      </c>
      <c r="Y47" s="23"/>
    </row>
    <row r="48" spans="1:32" x14ac:dyDescent="0.55000000000000004">
      <c r="A48">
        <v>45</v>
      </c>
      <c r="B48">
        <v>115</v>
      </c>
      <c r="C48">
        <v>2.9</v>
      </c>
      <c r="K48" s="14"/>
      <c r="L48" s="14"/>
      <c r="M48" s="14"/>
      <c r="N48" s="14"/>
      <c r="O48" s="14"/>
      <c r="Q48" s="18">
        <f>Q28</f>
        <v>41108.072057306832</v>
      </c>
      <c r="R48" s="25">
        <f>R28</f>
        <v>1.712836335721118</v>
      </c>
      <c r="S48" s="26">
        <f>S28</f>
        <v>4.2459799948137755E-2</v>
      </c>
      <c r="T48" s="25">
        <f>T28</f>
        <v>1.1256576043012769</v>
      </c>
      <c r="U48" s="26">
        <f>U28</f>
        <v>4.9441572932418243E-3</v>
      </c>
      <c r="X48" s="10"/>
      <c r="Y48" s="10"/>
      <c r="Z48" s="10"/>
      <c r="AA48" s="10"/>
      <c r="AB48" s="10"/>
      <c r="AC48" s="10"/>
      <c r="AD48" s="10"/>
      <c r="AE48" s="10"/>
      <c r="AF48" s="10"/>
    </row>
    <row r="49" spans="1:31" x14ac:dyDescent="0.55000000000000004">
      <c r="A49">
        <v>46</v>
      </c>
      <c r="B49">
        <v>116</v>
      </c>
      <c r="C49">
        <v>2.8</v>
      </c>
      <c r="K49" s="14"/>
      <c r="X49" s="14"/>
    </row>
    <row r="50" spans="1:31" x14ac:dyDescent="0.55000000000000004">
      <c r="A50">
        <v>47</v>
      </c>
      <c r="B50">
        <v>117</v>
      </c>
      <c r="C50">
        <v>2.7</v>
      </c>
      <c r="K50" s="14"/>
      <c r="L50" s="14"/>
      <c r="X50" s="14"/>
      <c r="Y50" s="14"/>
    </row>
    <row r="51" spans="1:31" x14ac:dyDescent="0.55000000000000004">
      <c r="A51">
        <v>48</v>
      </c>
      <c r="B51">
        <v>118</v>
      </c>
      <c r="C51">
        <v>2.5</v>
      </c>
      <c r="K51" s="14"/>
      <c r="L51" s="14"/>
      <c r="M51" s="14"/>
      <c r="W51" s="14"/>
      <c r="X51" s="14"/>
      <c r="Y51" s="14"/>
      <c r="Z51" s="14"/>
    </row>
    <row r="52" spans="1:31" x14ac:dyDescent="0.55000000000000004">
      <c r="A52">
        <v>49</v>
      </c>
      <c r="B52">
        <v>119</v>
      </c>
      <c r="C52">
        <v>2.2999999999999998</v>
      </c>
      <c r="K52" s="14"/>
      <c r="L52" s="14"/>
      <c r="M52" s="14"/>
      <c r="N52" s="14"/>
      <c r="W52" s="14"/>
      <c r="X52" s="14"/>
      <c r="Y52" s="14"/>
      <c r="Z52" s="14"/>
      <c r="AA52" s="14"/>
    </row>
    <row r="53" spans="1:31" x14ac:dyDescent="0.55000000000000004">
      <c r="A53">
        <v>50</v>
      </c>
      <c r="B53">
        <v>120</v>
      </c>
      <c r="C53">
        <v>2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W53" s="14"/>
      <c r="X53" s="14"/>
      <c r="Y53" s="14"/>
      <c r="Z53" s="14"/>
      <c r="AA53" s="14"/>
      <c r="AB53" s="14"/>
    </row>
    <row r="54" spans="1:31" x14ac:dyDescent="0.55000000000000004">
      <c r="A54">
        <v>51</v>
      </c>
      <c r="B54">
        <v>121</v>
      </c>
      <c r="C54">
        <v>2</v>
      </c>
      <c r="W54" s="14"/>
      <c r="X54" s="14"/>
      <c r="Y54" s="14"/>
      <c r="Z54" s="14"/>
      <c r="AA54" s="14"/>
      <c r="AB54" s="14"/>
      <c r="AC54" s="14"/>
    </row>
    <row r="55" spans="1:31" x14ac:dyDescent="0.55000000000000004">
      <c r="A55">
        <v>52</v>
      </c>
      <c r="B55">
        <v>122</v>
      </c>
      <c r="C55">
        <v>2</v>
      </c>
      <c r="W55" s="14"/>
      <c r="X55" s="14"/>
      <c r="Y55" s="14"/>
      <c r="Z55" s="14"/>
      <c r="AA55" s="14"/>
      <c r="AB55" s="14"/>
      <c r="AC55" s="14"/>
      <c r="AD55" s="14"/>
    </row>
    <row r="56" spans="1:31" x14ac:dyDescent="0.55000000000000004">
      <c r="A56">
        <v>53</v>
      </c>
      <c r="B56">
        <v>123</v>
      </c>
      <c r="C56">
        <v>2</v>
      </c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 x14ac:dyDescent="0.55000000000000004">
      <c r="A57">
        <v>54</v>
      </c>
      <c r="B57">
        <v>124</v>
      </c>
      <c r="C57">
        <v>2</v>
      </c>
    </row>
    <row r="58" spans="1:31" x14ac:dyDescent="0.55000000000000004">
      <c r="A58">
        <v>55</v>
      </c>
      <c r="B58">
        <v>125</v>
      </c>
      <c r="C58">
        <v>2</v>
      </c>
    </row>
    <row r="60" spans="1:31" x14ac:dyDescent="0.55000000000000004">
      <c r="G60" s="14"/>
    </row>
    <row r="61" spans="1:31" x14ac:dyDescent="0.55000000000000004">
      <c r="G61" s="14"/>
    </row>
    <row r="62" spans="1:31" x14ac:dyDescent="0.55000000000000004">
      <c r="G62" s="14"/>
    </row>
    <row r="63" spans="1:31" x14ac:dyDescent="0.55000000000000004">
      <c r="G63" s="14"/>
    </row>
    <row r="64" spans="1:31" x14ac:dyDescent="0.55000000000000004">
      <c r="G64" s="14"/>
    </row>
    <row r="65" spans="7:7" x14ac:dyDescent="0.55000000000000004">
      <c r="G65" s="14"/>
    </row>
    <row r="66" spans="7:7" x14ac:dyDescent="0.55000000000000004">
      <c r="G66" s="1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0010-FBB9-4BCF-B8C7-BA479B6A503E}">
  <dimension ref="A1:AF66"/>
  <sheetViews>
    <sheetView zoomScale="75" zoomScaleNormal="75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O5" sqref="O5"/>
    </sheetView>
  </sheetViews>
  <sheetFormatPr defaultRowHeight="14.4" x14ac:dyDescent="0.55000000000000004"/>
  <cols>
    <col min="1" max="1" width="6" customWidth="1"/>
    <col min="2" max="2" width="4.05078125" customWidth="1"/>
    <col min="3" max="3" width="6.3671875" customWidth="1"/>
    <col min="5" max="5" width="11.734375" customWidth="1"/>
    <col min="6" max="6" width="7.578125" customWidth="1"/>
    <col min="7" max="7" width="11.7890625" customWidth="1"/>
    <col min="8" max="8" width="10.41796875" customWidth="1"/>
    <col min="10" max="10" width="11.578125" customWidth="1"/>
    <col min="11" max="11" width="8.578125" customWidth="1"/>
    <col min="12" max="12" width="9.83984375" customWidth="1"/>
    <col min="13" max="13" width="11.578125" customWidth="1"/>
    <col min="14" max="14" width="11.68359375" customWidth="1"/>
    <col min="15" max="15" width="11.15625" customWidth="1"/>
    <col min="16" max="16" width="6.734375" customWidth="1"/>
    <col min="17" max="17" width="10.3671875" customWidth="1"/>
    <col min="18" max="19" width="8.41796875" hidden="1" customWidth="1"/>
    <col min="20" max="20" width="8" hidden="1" customWidth="1"/>
    <col min="21" max="21" width="8.05078125" hidden="1" customWidth="1"/>
    <col min="22" max="22" width="10.578125" customWidth="1"/>
    <col min="23" max="23" width="9.62890625" bestFit="1" customWidth="1"/>
    <col min="24" max="24" width="10.89453125" customWidth="1"/>
    <col min="25" max="25" width="10.5234375" customWidth="1"/>
    <col min="26" max="26" width="10.578125" customWidth="1"/>
    <col min="27" max="27" width="9.20703125" bestFit="1" customWidth="1"/>
    <col min="28" max="28" width="10.734375" customWidth="1"/>
    <col min="29" max="31" width="9.20703125" bestFit="1" customWidth="1"/>
    <col min="32" max="32" width="9.7890625" customWidth="1"/>
  </cols>
  <sheetData>
    <row r="1" spans="1:29" s="1" customFormat="1" ht="45" customHeight="1" x14ac:dyDescent="0.95">
      <c r="E1" s="2" t="s">
        <v>0</v>
      </c>
      <c r="F1" s="29">
        <v>0.24</v>
      </c>
      <c r="G1" s="2" t="s">
        <v>1</v>
      </c>
      <c r="H1" s="29">
        <v>0.28000000000000003</v>
      </c>
      <c r="I1" s="2" t="s">
        <v>2</v>
      </c>
      <c r="J1" s="3">
        <v>0.1</v>
      </c>
      <c r="K1" s="2" t="s">
        <v>3</v>
      </c>
      <c r="L1" s="3">
        <v>0.15</v>
      </c>
      <c r="M1" s="2" t="s">
        <v>4</v>
      </c>
      <c r="N1" s="4">
        <v>0.03</v>
      </c>
      <c r="O1" s="2" t="s">
        <v>5</v>
      </c>
      <c r="P1" s="4">
        <v>0.1</v>
      </c>
      <c r="R1" s="5">
        <f>G4-M4</f>
        <v>24000</v>
      </c>
      <c r="S1" s="6" t="s">
        <v>6</v>
      </c>
    </row>
    <row r="2" spans="1:29" s="1" customFormat="1" ht="59.4" customHeight="1" x14ac:dyDescent="0.55000000000000004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20</v>
      </c>
      <c r="O2" s="6" t="s">
        <v>21</v>
      </c>
      <c r="P2" s="6" t="s">
        <v>22</v>
      </c>
      <c r="Q2" s="6" t="s">
        <v>23</v>
      </c>
      <c r="R2" s="6" t="s">
        <v>24</v>
      </c>
      <c r="S2" s="6" t="s">
        <v>25</v>
      </c>
      <c r="T2" s="6" t="s">
        <v>26</v>
      </c>
      <c r="U2" s="6" t="s">
        <v>27</v>
      </c>
      <c r="V2" s="6"/>
      <c r="W2" s="6"/>
    </row>
    <row r="3" spans="1:29" s="1" customFormat="1" ht="30.6" customHeight="1" x14ac:dyDescent="0.55000000000000004">
      <c r="D3" s="7" t="s">
        <v>28</v>
      </c>
      <c r="F3" s="8" t="s">
        <v>29</v>
      </c>
      <c r="G3" s="8" t="s">
        <v>30</v>
      </c>
      <c r="H3" s="8" t="s">
        <v>31</v>
      </c>
      <c r="I3" s="8" t="s">
        <v>32</v>
      </c>
      <c r="J3" s="8" t="s">
        <v>33</v>
      </c>
      <c r="K3" s="8" t="s">
        <v>34</v>
      </c>
      <c r="L3" s="8" t="s">
        <v>35</v>
      </c>
      <c r="M3" s="8" t="s">
        <v>36</v>
      </c>
      <c r="N3" s="8" t="s">
        <v>37</v>
      </c>
      <c r="O3" s="8" t="s">
        <v>38</v>
      </c>
      <c r="P3" s="8"/>
      <c r="Q3" s="8" t="s">
        <v>39</v>
      </c>
      <c r="R3" s="8" t="s">
        <v>40</v>
      </c>
      <c r="S3" s="8" t="s">
        <v>41</v>
      </c>
      <c r="T3" s="8" t="s">
        <v>42</v>
      </c>
      <c r="U3" s="8" t="s">
        <v>43</v>
      </c>
    </row>
    <row r="4" spans="1:29" ht="14.7" thickBot="1" x14ac:dyDescent="0.6">
      <c r="A4">
        <v>1</v>
      </c>
      <c r="B4">
        <v>71</v>
      </c>
      <c r="D4" s="9"/>
      <c r="E4" s="9"/>
      <c r="F4" s="9"/>
      <c r="G4" s="9">
        <v>100000</v>
      </c>
      <c r="H4" s="10"/>
      <c r="I4" s="11"/>
      <c r="J4" s="11"/>
      <c r="K4" s="12"/>
      <c r="L4" s="12"/>
      <c r="M4" s="13">
        <f>G4*(1-F1)</f>
        <v>76000</v>
      </c>
      <c r="N4" s="13"/>
      <c r="O4" s="13"/>
      <c r="P4" s="13">
        <v>1</v>
      </c>
      <c r="Q4" s="13"/>
      <c r="R4" s="13"/>
      <c r="S4" s="13"/>
      <c r="T4" s="13"/>
      <c r="U4" s="13"/>
      <c r="Z4" s="14"/>
      <c r="AA4" s="14"/>
      <c r="AB4" s="14"/>
    </row>
    <row r="5" spans="1:29" ht="26.1" thickBot="1" x14ac:dyDescent="1">
      <c r="A5">
        <v>2</v>
      </c>
      <c r="B5">
        <v>72</v>
      </c>
      <c r="C5">
        <v>27.4</v>
      </c>
      <c r="D5" s="9">
        <v>100000</v>
      </c>
      <c r="E5" s="9">
        <f t="shared" ref="E5:E43" si="0">D5*(1+P$1)</f>
        <v>110000.00000000001</v>
      </c>
      <c r="F5" s="9">
        <f>G4/C5</f>
        <v>3649.6350364963505</v>
      </c>
      <c r="G5" s="9">
        <f t="shared" ref="G5:G43" si="1">E5-F5</f>
        <v>106350.36496350367</v>
      </c>
      <c r="H5" s="27">
        <f>-H$1*F5</f>
        <v>-1021.8978102189782</v>
      </c>
      <c r="I5" s="11">
        <f t="shared" ref="I5:I43" si="2">F5+H5</f>
        <v>2627.7372262773724</v>
      </c>
      <c r="J5" s="11"/>
      <c r="K5" s="12"/>
      <c r="L5" s="11">
        <f>I5</f>
        <v>2627.7372262773724</v>
      </c>
      <c r="M5" s="13">
        <f>M4*(1+J$1)</f>
        <v>83600</v>
      </c>
      <c r="N5" s="13">
        <f>((1-H$1)*G5)+L5</f>
        <v>79200.000000000015</v>
      </c>
      <c r="O5" s="41">
        <f t="shared" ref="O5:O43" si="3">M5-N5</f>
        <v>4399.9999999999854</v>
      </c>
      <c r="P5" s="16">
        <f t="shared" ref="P5:P43" si="4">P4*(1+N$1)</f>
        <v>1.03</v>
      </c>
      <c r="Z5" s="10"/>
    </row>
    <row r="6" spans="1:29" x14ac:dyDescent="0.55000000000000004">
      <c r="A6">
        <v>3</v>
      </c>
      <c r="B6">
        <v>73</v>
      </c>
      <c r="C6">
        <v>26.5</v>
      </c>
      <c r="D6" s="9">
        <f t="shared" ref="D6:D43" si="5">G5</f>
        <v>106350.36496350367</v>
      </c>
      <c r="E6" s="9">
        <f t="shared" si="0"/>
        <v>116985.40145985405</v>
      </c>
      <c r="F6" s="9">
        <f t="shared" ref="F6:F43" si="6">G5/C6</f>
        <v>4013.2213193774969</v>
      </c>
      <c r="G6" s="9">
        <f t="shared" si="1"/>
        <v>112972.18014047656</v>
      </c>
      <c r="H6" s="27">
        <f t="shared" ref="H6:H43" si="7">-H$1*F6</f>
        <v>-1123.7019694256992</v>
      </c>
      <c r="I6" s="11">
        <f t="shared" si="2"/>
        <v>2889.5193499517977</v>
      </c>
      <c r="J6" s="11">
        <f t="shared" ref="J6:J43" si="8">L5*J$1</f>
        <v>262.77372262773724</v>
      </c>
      <c r="K6" s="27">
        <f>J6*-L$1</f>
        <v>-39.416058394160586</v>
      </c>
      <c r="L6" s="11">
        <f>L5+J6+K6+I6</f>
        <v>5740.6142404627462</v>
      </c>
      <c r="M6" s="13">
        <f t="shared" ref="M6:M43" si="9">M5*(1+J$1)</f>
        <v>91960.000000000015</v>
      </c>
      <c r="N6" s="13">
        <f>((1-H$1)*G6)+L6</f>
        <v>87080.583941605859</v>
      </c>
      <c r="O6" s="20">
        <f t="shared" si="3"/>
        <v>4879.4160583941557</v>
      </c>
      <c r="P6" s="16">
        <f t="shared" si="4"/>
        <v>1.0609</v>
      </c>
      <c r="Q6" s="18">
        <f t="shared" ref="Q6:Q43" si="10">O6/P6</f>
        <v>4599.3176156038799</v>
      </c>
      <c r="R6" s="19"/>
      <c r="W6" s="20"/>
      <c r="X6" s="21"/>
      <c r="Z6" s="22"/>
      <c r="AA6" s="14"/>
      <c r="AB6" s="14"/>
    </row>
    <row r="7" spans="1:29" x14ac:dyDescent="0.55000000000000004">
      <c r="A7">
        <v>4</v>
      </c>
      <c r="B7">
        <v>74</v>
      </c>
      <c r="C7">
        <v>25.5</v>
      </c>
      <c r="D7" s="9">
        <f t="shared" si="5"/>
        <v>112972.18014047656</v>
      </c>
      <c r="E7" s="9">
        <f t="shared" si="0"/>
        <v>124269.39815452423</v>
      </c>
      <c r="F7" s="9">
        <f t="shared" si="6"/>
        <v>4430.2815741363356</v>
      </c>
      <c r="G7" s="9">
        <f t="shared" si="1"/>
        <v>119839.1165803879</v>
      </c>
      <c r="H7" s="27">
        <f t="shared" si="7"/>
        <v>-1240.4788407581741</v>
      </c>
      <c r="I7" s="11">
        <f t="shared" si="2"/>
        <v>3189.8027333781615</v>
      </c>
      <c r="J7" s="11">
        <f t="shared" si="8"/>
        <v>574.06142404627462</v>
      </c>
      <c r="K7" s="27">
        <f t="shared" ref="K7:K43" si="11">J7*-L$1</f>
        <v>-86.109213606941196</v>
      </c>
      <c r="L7" s="11">
        <f t="shared" ref="L7:L43" si="12">L6+J7+K7+I7</f>
        <v>9418.3691842802418</v>
      </c>
      <c r="M7" s="13">
        <f t="shared" si="9"/>
        <v>101156.00000000003</v>
      </c>
      <c r="N7" s="13">
        <f t="shared" ref="N7:N43" si="13">((1-H$1)*G7)+L7</f>
        <v>95702.533122159526</v>
      </c>
      <c r="O7" s="20">
        <f t="shared" si="3"/>
        <v>5453.466877840503</v>
      </c>
      <c r="P7" s="16">
        <f t="shared" si="4"/>
        <v>1.092727</v>
      </c>
      <c r="Q7" s="18">
        <f t="shared" si="10"/>
        <v>4990.6947278144526</v>
      </c>
      <c r="R7" s="19"/>
      <c r="W7" s="20"/>
      <c r="X7" s="21"/>
      <c r="Z7" s="10"/>
      <c r="AC7" s="14"/>
    </row>
    <row r="8" spans="1:29" x14ac:dyDescent="0.55000000000000004">
      <c r="A8">
        <v>5</v>
      </c>
      <c r="B8">
        <v>75</v>
      </c>
      <c r="C8">
        <v>24.6</v>
      </c>
      <c r="D8" s="9">
        <f t="shared" si="5"/>
        <v>119839.1165803879</v>
      </c>
      <c r="E8" s="9">
        <f t="shared" si="0"/>
        <v>131823.02823842669</v>
      </c>
      <c r="F8" s="9">
        <f t="shared" si="6"/>
        <v>4871.5088040808087</v>
      </c>
      <c r="G8" s="9">
        <f t="shared" si="1"/>
        <v>126951.51943434589</v>
      </c>
      <c r="H8" s="27">
        <f t="shared" si="7"/>
        <v>-1364.0224651426265</v>
      </c>
      <c r="I8" s="11">
        <f t="shared" si="2"/>
        <v>3507.4863389381821</v>
      </c>
      <c r="J8" s="11">
        <f t="shared" si="8"/>
        <v>941.83691842802421</v>
      </c>
      <c r="K8" s="27">
        <f t="shared" si="11"/>
        <v>-141.27553776420362</v>
      </c>
      <c r="L8" s="11">
        <f t="shared" si="12"/>
        <v>13726.416903882244</v>
      </c>
      <c r="M8" s="13">
        <f t="shared" si="9"/>
        <v>111271.60000000003</v>
      </c>
      <c r="N8" s="13">
        <f t="shared" si="13"/>
        <v>105131.51089661127</v>
      </c>
      <c r="O8" s="20">
        <f t="shared" si="3"/>
        <v>6140.0891033887601</v>
      </c>
      <c r="P8" s="16">
        <f t="shared" si="4"/>
        <v>1.1255088100000001</v>
      </c>
      <c r="Q8" s="18">
        <f t="shared" si="10"/>
        <v>5455.3896414091678</v>
      </c>
      <c r="R8" s="19">
        <f t="shared" ref="R8:R43" si="14">Q8/R$1</f>
        <v>0.22730790172538198</v>
      </c>
      <c r="S8" s="23">
        <f t="shared" ref="S8:S43" si="15">POWER((1+Q8/R$1),1/(A8-A$4))-1</f>
        <v>5.253945017669448E-2</v>
      </c>
      <c r="T8" s="19">
        <f t="shared" ref="T8:T43" si="16">M8/N8</f>
        <v>1.0584038891006433</v>
      </c>
      <c r="U8" s="23">
        <f t="shared" ref="U8:U12" si="17">POWER(M8/N8,1/(A8-A$4))-1</f>
        <v>1.4291665207052162E-2</v>
      </c>
      <c r="W8" s="20"/>
      <c r="Z8" s="14"/>
      <c r="AA8" s="14"/>
      <c r="AB8" s="14"/>
    </row>
    <row r="9" spans="1:29" x14ac:dyDescent="0.55000000000000004">
      <c r="A9">
        <v>6</v>
      </c>
      <c r="B9">
        <v>76</v>
      </c>
      <c r="C9">
        <v>23.7</v>
      </c>
      <c r="D9" s="9">
        <f t="shared" si="5"/>
        <v>126951.51943434589</v>
      </c>
      <c r="E9" s="9">
        <f t="shared" si="0"/>
        <v>139646.6713777805</v>
      </c>
      <c r="F9" s="9">
        <f t="shared" si="6"/>
        <v>5356.6041955420205</v>
      </c>
      <c r="G9" s="9">
        <f t="shared" si="1"/>
        <v>134290.06718223848</v>
      </c>
      <c r="H9" s="27">
        <f t="shared" si="7"/>
        <v>-1499.849174751766</v>
      </c>
      <c r="I9" s="11">
        <f t="shared" si="2"/>
        <v>3856.7550207902545</v>
      </c>
      <c r="J9" s="11">
        <f t="shared" si="8"/>
        <v>1372.6416903882246</v>
      </c>
      <c r="K9" s="27">
        <f t="shared" si="11"/>
        <v>-205.89625355823367</v>
      </c>
      <c r="L9" s="11">
        <f t="shared" si="12"/>
        <v>18749.917361502488</v>
      </c>
      <c r="M9" s="13">
        <f t="shared" si="9"/>
        <v>122398.76000000005</v>
      </c>
      <c r="N9" s="13">
        <f t="shared" si="13"/>
        <v>115438.76573271419</v>
      </c>
      <c r="O9" s="20">
        <f t="shared" si="3"/>
        <v>6959.9942672858597</v>
      </c>
      <c r="P9" s="16">
        <f t="shared" si="4"/>
        <v>1.1592740743000001</v>
      </c>
      <c r="Q9" s="18">
        <f t="shared" si="10"/>
        <v>6003.7521942242056</v>
      </c>
      <c r="R9" s="19">
        <f t="shared" si="14"/>
        <v>0.25015634142600857</v>
      </c>
      <c r="S9" s="23">
        <f t="shared" si="15"/>
        <v>4.5665707567390967E-2</v>
      </c>
      <c r="T9" s="19">
        <f t="shared" si="16"/>
        <v>1.0602916552607724</v>
      </c>
      <c r="U9" s="23">
        <f t="shared" si="17"/>
        <v>1.1777619711531795E-2</v>
      </c>
      <c r="V9" s="20"/>
      <c r="W9" s="20"/>
    </row>
    <row r="10" spans="1:29" x14ac:dyDescent="0.55000000000000004">
      <c r="A10">
        <v>7</v>
      </c>
      <c r="B10">
        <v>77</v>
      </c>
      <c r="C10">
        <v>22.9</v>
      </c>
      <c r="D10" s="9">
        <f t="shared" si="5"/>
        <v>134290.06718223848</v>
      </c>
      <c r="E10" s="9">
        <f t="shared" si="0"/>
        <v>147719.07390046233</v>
      </c>
      <c r="F10" s="9">
        <f t="shared" si="6"/>
        <v>5864.195073460196</v>
      </c>
      <c r="G10" s="9">
        <f t="shared" si="1"/>
        <v>141854.87882700213</v>
      </c>
      <c r="H10" s="27">
        <f t="shared" si="7"/>
        <v>-1641.974620568855</v>
      </c>
      <c r="I10" s="11">
        <f t="shared" si="2"/>
        <v>4222.2204528913408</v>
      </c>
      <c r="J10" s="11">
        <f t="shared" si="8"/>
        <v>1874.9917361502489</v>
      </c>
      <c r="K10" s="27">
        <f t="shared" si="11"/>
        <v>-281.24876042253732</v>
      </c>
      <c r="L10" s="11">
        <f t="shared" si="12"/>
        <v>24565.88079012154</v>
      </c>
      <c r="M10" s="13">
        <f t="shared" si="9"/>
        <v>134638.63600000006</v>
      </c>
      <c r="N10" s="13">
        <f t="shared" si="13"/>
        <v>126701.39354556307</v>
      </c>
      <c r="O10" s="20">
        <f t="shared" si="3"/>
        <v>7937.242454436986</v>
      </c>
      <c r="P10" s="16">
        <f t="shared" si="4"/>
        <v>1.1940522965290001</v>
      </c>
      <c r="Q10" s="18">
        <f t="shared" si="10"/>
        <v>6647.3155970721027</v>
      </c>
      <c r="R10" s="19">
        <f t="shared" si="14"/>
        <v>0.27697148321133763</v>
      </c>
      <c r="S10" s="23">
        <f t="shared" si="15"/>
        <v>4.1590155344757296E-2</v>
      </c>
      <c r="T10" s="19">
        <f t="shared" si="16"/>
        <v>1.0626452656306631</v>
      </c>
      <c r="U10" s="23">
        <f t="shared" si="17"/>
        <v>1.0178339313992035E-2</v>
      </c>
      <c r="V10" s="20"/>
      <c r="W10" s="20"/>
      <c r="AA10" s="14"/>
    </row>
    <row r="11" spans="1:29" x14ac:dyDescent="0.55000000000000004">
      <c r="A11">
        <v>8</v>
      </c>
      <c r="B11">
        <v>78</v>
      </c>
      <c r="C11">
        <v>22</v>
      </c>
      <c r="D11" s="9">
        <f t="shared" si="5"/>
        <v>141854.87882700213</v>
      </c>
      <c r="E11" s="9">
        <f t="shared" si="0"/>
        <v>156040.36670970236</v>
      </c>
      <c r="F11" s="9">
        <f t="shared" si="6"/>
        <v>6447.9490375910063</v>
      </c>
      <c r="G11" s="9">
        <f t="shared" si="1"/>
        <v>149592.41767211136</v>
      </c>
      <c r="H11" s="27">
        <f t="shared" si="7"/>
        <v>-1805.4257305254819</v>
      </c>
      <c r="I11" s="11">
        <f t="shared" si="2"/>
        <v>4642.5233070655249</v>
      </c>
      <c r="J11" s="11">
        <f t="shared" si="8"/>
        <v>2456.5880790121541</v>
      </c>
      <c r="K11" s="27">
        <f t="shared" si="11"/>
        <v>-368.48821185182311</v>
      </c>
      <c r="L11" s="11">
        <f t="shared" si="12"/>
        <v>31296.503964347401</v>
      </c>
      <c r="M11" s="13">
        <f t="shared" si="9"/>
        <v>148102.49960000007</v>
      </c>
      <c r="N11" s="13">
        <f t="shared" si="13"/>
        <v>139003.04468826758</v>
      </c>
      <c r="O11" s="20">
        <f t="shared" si="3"/>
        <v>9099.4549117324932</v>
      </c>
      <c r="P11" s="16">
        <f t="shared" si="4"/>
        <v>1.2298738654248702</v>
      </c>
      <c r="Q11" s="18">
        <f t="shared" si="10"/>
        <v>7398.689546581275</v>
      </c>
      <c r="R11" s="19">
        <f t="shared" si="14"/>
        <v>0.30827873110755311</v>
      </c>
      <c r="S11" s="23">
        <f t="shared" si="15"/>
        <v>3.9133793621572766E-2</v>
      </c>
      <c r="T11" s="19">
        <f t="shared" si="16"/>
        <v>1.0654622705001837</v>
      </c>
      <c r="U11" s="23">
        <f t="shared" si="17"/>
        <v>9.0995459591964867E-3</v>
      </c>
      <c r="V11" s="24"/>
      <c r="W11" s="24"/>
      <c r="X11" s="24"/>
      <c r="Y11" s="24"/>
    </row>
    <row r="12" spans="1:29" x14ac:dyDescent="0.55000000000000004">
      <c r="A12">
        <v>9</v>
      </c>
      <c r="B12">
        <v>79</v>
      </c>
      <c r="C12">
        <v>21.1</v>
      </c>
      <c r="D12" s="9">
        <f t="shared" si="5"/>
        <v>149592.41767211136</v>
      </c>
      <c r="E12" s="9">
        <f t="shared" si="0"/>
        <v>164551.65943932251</v>
      </c>
      <c r="F12" s="9">
        <f t="shared" si="6"/>
        <v>7089.6880413322915</v>
      </c>
      <c r="G12" s="9">
        <f t="shared" si="1"/>
        <v>157461.97139799022</v>
      </c>
      <c r="H12" s="27">
        <f t="shared" si="7"/>
        <v>-1985.1126515730418</v>
      </c>
      <c r="I12" s="11">
        <f t="shared" si="2"/>
        <v>5104.5753897592494</v>
      </c>
      <c r="J12" s="11">
        <f t="shared" si="8"/>
        <v>3129.6503964347403</v>
      </c>
      <c r="K12" s="27">
        <f t="shared" si="11"/>
        <v>-469.44755946521104</v>
      </c>
      <c r="L12" s="11">
        <f t="shared" si="12"/>
        <v>39061.282191076185</v>
      </c>
      <c r="M12" s="13">
        <f t="shared" si="9"/>
        <v>162912.74956000008</v>
      </c>
      <c r="N12" s="13">
        <f t="shared" si="13"/>
        <v>152433.90159762913</v>
      </c>
      <c r="O12" s="20">
        <f t="shared" si="3"/>
        <v>10478.847962370957</v>
      </c>
      <c r="P12" s="16">
        <f t="shared" si="4"/>
        <v>1.2667700813876164</v>
      </c>
      <c r="Q12" s="18">
        <f t="shared" si="10"/>
        <v>8272.0993464674011</v>
      </c>
      <c r="R12" s="19">
        <f t="shared" si="14"/>
        <v>0.34467080610280837</v>
      </c>
      <c r="S12" s="23">
        <f t="shared" si="15"/>
        <v>3.7712377790166007E-2</v>
      </c>
      <c r="T12" s="19">
        <f t="shared" si="16"/>
        <v>1.068743552795961</v>
      </c>
      <c r="U12" s="23">
        <f t="shared" si="17"/>
        <v>8.3450913577587382E-3</v>
      </c>
      <c r="V12" s="24"/>
      <c r="W12" s="24"/>
      <c r="X12" s="24"/>
      <c r="Y12" s="24"/>
    </row>
    <row r="13" spans="1:29" ht="28.5" customHeight="1" x14ac:dyDescent="0.55000000000000004">
      <c r="A13">
        <v>10</v>
      </c>
      <c r="B13">
        <v>80</v>
      </c>
      <c r="C13">
        <v>20.2</v>
      </c>
      <c r="D13" s="9">
        <f t="shared" si="5"/>
        <v>157461.97139799022</v>
      </c>
      <c r="E13" s="9">
        <f t="shared" si="0"/>
        <v>173208.16853778926</v>
      </c>
      <c r="F13" s="9">
        <f t="shared" si="6"/>
        <v>7795.1470989104073</v>
      </c>
      <c r="G13" s="9">
        <f t="shared" si="1"/>
        <v>165413.02143887884</v>
      </c>
      <c r="H13" s="15">
        <f t="shared" si="7"/>
        <v>-2182.6411876949142</v>
      </c>
      <c r="I13" s="11">
        <f t="shared" si="2"/>
        <v>5612.5059112154931</v>
      </c>
      <c r="J13" s="11">
        <f t="shared" si="8"/>
        <v>3906.1282191076189</v>
      </c>
      <c r="K13" s="17">
        <f t="shared" si="11"/>
        <v>-585.91923286614281</v>
      </c>
      <c r="L13" s="11">
        <f t="shared" si="12"/>
        <v>47993.99708853315</v>
      </c>
      <c r="M13" s="13">
        <f t="shared" si="9"/>
        <v>179204.02451600009</v>
      </c>
      <c r="N13" s="13">
        <f t="shared" si="13"/>
        <v>167091.37252452591</v>
      </c>
      <c r="O13" s="13">
        <f t="shared" si="3"/>
        <v>12112.65199147418</v>
      </c>
      <c r="P13" s="16">
        <f t="shared" si="4"/>
        <v>1.3047731838292449</v>
      </c>
      <c r="Q13" s="18">
        <f t="shared" si="10"/>
        <v>9283.3391593211636</v>
      </c>
      <c r="R13" s="19">
        <f t="shared" si="14"/>
        <v>0.38680579830504846</v>
      </c>
      <c r="S13" s="23">
        <f t="shared" si="15"/>
        <v>3.7001815058245402E-2</v>
      </c>
      <c r="T13" s="19">
        <f t="shared" si="16"/>
        <v>1.0724911873573619</v>
      </c>
      <c r="U13" s="23">
        <f>POWER(M13/N13,1/(A13-A$4))-1</f>
        <v>7.8063289468555119E-3</v>
      </c>
      <c r="V13" s="23"/>
      <c r="W13" s="24"/>
      <c r="X13" s="24"/>
      <c r="Y13" s="24"/>
    </row>
    <row r="14" spans="1:29" x14ac:dyDescent="0.55000000000000004">
      <c r="A14">
        <v>11</v>
      </c>
      <c r="B14">
        <v>81</v>
      </c>
      <c r="C14">
        <v>19.399999999999999</v>
      </c>
      <c r="D14" s="9">
        <f t="shared" si="5"/>
        <v>165413.02143887884</v>
      </c>
      <c r="E14" s="9">
        <f t="shared" si="0"/>
        <v>181954.32358276675</v>
      </c>
      <c r="F14" s="9">
        <f t="shared" si="6"/>
        <v>8526.44440406592</v>
      </c>
      <c r="G14" s="9">
        <f t="shared" si="1"/>
        <v>173427.87917870082</v>
      </c>
      <c r="H14" s="15">
        <f t="shared" si="7"/>
        <v>-2387.404433138458</v>
      </c>
      <c r="I14" s="11">
        <f t="shared" si="2"/>
        <v>6139.0399709274625</v>
      </c>
      <c r="J14" s="11">
        <f t="shared" si="8"/>
        <v>4799.3997088533151</v>
      </c>
      <c r="K14" s="17">
        <f t="shared" si="11"/>
        <v>-719.90995632799729</v>
      </c>
      <c r="L14" s="11">
        <f t="shared" si="12"/>
        <v>58212.526811985932</v>
      </c>
      <c r="M14" s="13">
        <f t="shared" si="9"/>
        <v>197124.42696760013</v>
      </c>
      <c r="N14" s="13">
        <f t="shared" si="13"/>
        <v>183080.59982065053</v>
      </c>
      <c r="O14" s="13">
        <f t="shared" si="3"/>
        <v>14043.827146949596</v>
      </c>
      <c r="P14" s="16">
        <f t="shared" si="4"/>
        <v>1.3439163793441222</v>
      </c>
      <c r="Q14" s="18">
        <f t="shared" si="10"/>
        <v>10449.926321906629</v>
      </c>
      <c r="R14" s="19">
        <f t="shared" si="14"/>
        <v>0.43541359674610952</v>
      </c>
      <c r="S14" s="23">
        <f t="shared" si="15"/>
        <v>3.6806486474809441E-2</v>
      </c>
      <c r="T14" s="19">
        <f t="shared" si="16"/>
        <v>1.0767084396746964</v>
      </c>
      <c r="U14" s="23">
        <f t="shared" ref="U14:U43" si="18">POWER(M14/N14,1/(A14-A$4))-1</f>
        <v>7.4182444793260416E-3</v>
      </c>
      <c r="V14" s="23"/>
    </row>
    <row r="15" spans="1:29" x14ac:dyDescent="0.55000000000000004">
      <c r="A15">
        <v>12</v>
      </c>
      <c r="B15">
        <v>82</v>
      </c>
      <c r="C15">
        <v>18.5</v>
      </c>
      <c r="D15" s="9">
        <f t="shared" si="5"/>
        <v>173427.87917870082</v>
      </c>
      <c r="E15" s="9">
        <f t="shared" si="0"/>
        <v>190770.66709657092</v>
      </c>
      <c r="F15" s="9">
        <f t="shared" si="6"/>
        <v>9374.4799556054495</v>
      </c>
      <c r="G15" s="9">
        <f t="shared" si="1"/>
        <v>181396.18714096549</v>
      </c>
      <c r="H15" s="15">
        <f t="shared" si="7"/>
        <v>-2624.8543875695259</v>
      </c>
      <c r="I15" s="11">
        <f t="shared" si="2"/>
        <v>6749.6255680359236</v>
      </c>
      <c r="J15" s="11">
        <f t="shared" si="8"/>
        <v>5821.2526811985936</v>
      </c>
      <c r="K15" s="17">
        <f t="shared" si="11"/>
        <v>-873.18790217978903</v>
      </c>
      <c r="L15" s="11">
        <f t="shared" si="12"/>
        <v>69910.217159040665</v>
      </c>
      <c r="M15" s="13">
        <f t="shared" si="9"/>
        <v>216836.86966436016</v>
      </c>
      <c r="N15" s="13">
        <f t="shared" si="13"/>
        <v>200515.47190053581</v>
      </c>
      <c r="O15" s="13">
        <f t="shared" si="3"/>
        <v>16321.397763824352</v>
      </c>
      <c r="P15" s="16">
        <f t="shared" si="4"/>
        <v>1.3842338707244459</v>
      </c>
      <c r="Q15" s="18">
        <f t="shared" si="10"/>
        <v>11790.925008418169</v>
      </c>
      <c r="R15" s="19">
        <f t="shared" si="14"/>
        <v>0.49128854201742372</v>
      </c>
      <c r="S15" s="23">
        <f t="shared" si="15"/>
        <v>3.6998992962065769E-2</v>
      </c>
      <c r="T15" s="19">
        <f t="shared" si="16"/>
        <v>1.0813971989748525</v>
      </c>
      <c r="U15" s="23">
        <f t="shared" si="18"/>
        <v>7.1393561666213134E-3</v>
      </c>
      <c r="V15" s="23"/>
    </row>
    <row r="16" spans="1:29" x14ac:dyDescent="0.55000000000000004">
      <c r="A16">
        <v>13</v>
      </c>
      <c r="B16">
        <v>83</v>
      </c>
      <c r="C16">
        <v>17.7</v>
      </c>
      <c r="D16" s="9">
        <f t="shared" si="5"/>
        <v>181396.18714096549</v>
      </c>
      <c r="E16" s="9">
        <f t="shared" si="0"/>
        <v>199535.80585506206</v>
      </c>
      <c r="F16" s="9">
        <f t="shared" si="6"/>
        <v>10248.372154856808</v>
      </c>
      <c r="G16" s="9">
        <f t="shared" si="1"/>
        <v>189287.43370020526</v>
      </c>
      <c r="H16" s="15">
        <f t="shared" si="7"/>
        <v>-2869.5442033599065</v>
      </c>
      <c r="I16" s="11">
        <f t="shared" si="2"/>
        <v>7378.8279514969017</v>
      </c>
      <c r="J16" s="11">
        <f t="shared" si="8"/>
        <v>6991.0217159040667</v>
      </c>
      <c r="K16" s="17">
        <f t="shared" si="11"/>
        <v>-1048.65325738561</v>
      </c>
      <c r="L16" s="11">
        <f t="shared" si="12"/>
        <v>83231.413569056022</v>
      </c>
      <c r="M16" s="13">
        <f t="shared" si="9"/>
        <v>238520.5566307962</v>
      </c>
      <c r="N16" s="13">
        <f t="shared" si="13"/>
        <v>219518.3658332038</v>
      </c>
      <c r="O16" s="13">
        <f t="shared" si="3"/>
        <v>19002.190797592397</v>
      </c>
      <c r="P16" s="16">
        <f t="shared" si="4"/>
        <v>1.4257608868461793</v>
      </c>
      <c r="Q16" s="18">
        <f t="shared" si="10"/>
        <v>13327.754305019367</v>
      </c>
      <c r="R16" s="19">
        <f t="shared" si="14"/>
        <v>0.55532309604247365</v>
      </c>
      <c r="S16" s="23">
        <f t="shared" si="15"/>
        <v>3.7492705136713766E-2</v>
      </c>
      <c r="T16" s="19">
        <f t="shared" si="16"/>
        <v>1.086563102478773</v>
      </c>
      <c r="U16" s="23">
        <f t="shared" si="18"/>
        <v>6.942286528434316E-3</v>
      </c>
      <c r="V16" s="23"/>
    </row>
    <row r="17" spans="1:25" x14ac:dyDescent="0.55000000000000004">
      <c r="A17">
        <v>14</v>
      </c>
      <c r="B17">
        <v>84</v>
      </c>
      <c r="C17">
        <v>16.8</v>
      </c>
      <c r="D17" s="9">
        <f t="shared" si="5"/>
        <v>189287.43370020526</v>
      </c>
      <c r="E17" s="9">
        <f t="shared" si="0"/>
        <v>208216.17707022579</v>
      </c>
      <c r="F17" s="9">
        <f t="shared" si="6"/>
        <v>11267.109148821741</v>
      </c>
      <c r="G17" s="9">
        <f t="shared" si="1"/>
        <v>196949.06792140406</v>
      </c>
      <c r="H17" s="15">
        <f t="shared" si="7"/>
        <v>-3154.7905616700878</v>
      </c>
      <c r="I17" s="11">
        <f t="shared" si="2"/>
        <v>8112.3185871516525</v>
      </c>
      <c r="J17" s="11">
        <f t="shared" si="8"/>
        <v>8323.1413569056022</v>
      </c>
      <c r="K17" s="17">
        <f t="shared" si="11"/>
        <v>-1248.4712035358402</v>
      </c>
      <c r="L17" s="11">
        <f t="shared" si="12"/>
        <v>98418.402309577432</v>
      </c>
      <c r="M17" s="13">
        <f t="shared" si="9"/>
        <v>262372.61229387583</v>
      </c>
      <c r="N17" s="13">
        <f t="shared" si="13"/>
        <v>240221.73121298832</v>
      </c>
      <c r="O17" s="13">
        <f t="shared" si="3"/>
        <v>22150.881080887513</v>
      </c>
      <c r="P17" s="16">
        <f t="shared" si="4"/>
        <v>1.4685337134515648</v>
      </c>
      <c r="Q17" s="18">
        <f t="shared" si="10"/>
        <v>15083.672154059876</v>
      </c>
      <c r="R17" s="19">
        <f t="shared" si="14"/>
        <v>0.62848633975249479</v>
      </c>
      <c r="S17" s="23">
        <f t="shared" si="15"/>
        <v>3.8224052986114643E-2</v>
      </c>
      <c r="T17" s="19">
        <f t="shared" si="16"/>
        <v>1.0922101467216878</v>
      </c>
      <c r="U17" s="23">
        <f t="shared" si="18"/>
        <v>6.807938667392488E-3</v>
      </c>
      <c r="V17" s="23"/>
    </row>
    <row r="18" spans="1:25" ht="29.1" customHeight="1" x14ac:dyDescent="0.55000000000000004">
      <c r="A18">
        <v>15</v>
      </c>
      <c r="B18">
        <v>85</v>
      </c>
      <c r="C18">
        <v>16</v>
      </c>
      <c r="D18" s="9">
        <f t="shared" si="5"/>
        <v>196949.06792140406</v>
      </c>
      <c r="E18" s="9">
        <f t="shared" si="0"/>
        <v>216643.97471354448</v>
      </c>
      <c r="F18" s="9">
        <f t="shared" si="6"/>
        <v>12309.316745087754</v>
      </c>
      <c r="G18" s="9">
        <f t="shared" si="1"/>
        <v>204334.65796845671</v>
      </c>
      <c r="H18" s="15">
        <f t="shared" si="7"/>
        <v>-3446.6086886245712</v>
      </c>
      <c r="I18" s="11">
        <f t="shared" si="2"/>
        <v>8862.7080564631833</v>
      </c>
      <c r="J18" s="11">
        <f t="shared" si="8"/>
        <v>9841.8402309577432</v>
      </c>
      <c r="K18" s="17">
        <f t="shared" si="11"/>
        <v>-1476.2760346436614</v>
      </c>
      <c r="L18" s="11">
        <f t="shared" si="12"/>
        <v>115646.67456235469</v>
      </c>
      <c r="M18" s="13">
        <f t="shared" si="9"/>
        <v>288609.87352326344</v>
      </c>
      <c r="N18" s="13">
        <f t="shared" si="13"/>
        <v>262767.62829964352</v>
      </c>
      <c r="O18" s="13">
        <f t="shared" si="3"/>
        <v>25842.245223619917</v>
      </c>
      <c r="P18" s="16">
        <f t="shared" si="4"/>
        <v>1.5125897248551119</v>
      </c>
      <c r="Q18" s="18">
        <f t="shared" si="10"/>
        <v>17084.768459666284</v>
      </c>
      <c r="R18" s="25">
        <f t="shared" si="14"/>
        <v>0.71186535248609517</v>
      </c>
      <c r="S18" s="26">
        <f t="shared" si="15"/>
        <v>3.9145593079336516E-2</v>
      </c>
      <c r="T18" s="25">
        <f t="shared" si="16"/>
        <v>1.0983463807579488</v>
      </c>
      <c r="U18" s="26">
        <f t="shared" si="18"/>
        <v>6.7229092985698902E-3</v>
      </c>
      <c r="V18" s="19"/>
      <c r="Y18" s="10"/>
    </row>
    <row r="19" spans="1:25" x14ac:dyDescent="0.55000000000000004">
      <c r="A19">
        <v>16</v>
      </c>
      <c r="B19">
        <v>86</v>
      </c>
      <c r="C19">
        <v>15.2</v>
      </c>
      <c r="D19" s="9">
        <f t="shared" si="5"/>
        <v>204334.65796845671</v>
      </c>
      <c r="E19" s="9">
        <f t="shared" si="0"/>
        <v>224768.12376530241</v>
      </c>
      <c r="F19" s="9">
        <f t="shared" si="6"/>
        <v>13443.069603187942</v>
      </c>
      <c r="G19" s="9">
        <f t="shared" si="1"/>
        <v>211325.05416211448</v>
      </c>
      <c r="H19" s="15">
        <f t="shared" si="7"/>
        <v>-3764.0594888926239</v>
      </c>
      <c r="I19" s="11">
        <f t="shared" si="2"/>
        <v>9679.0101142953172</v>
      </c>
      <c r="J19" s="11">
        <f t="shared" si="8"/>
        <v>11564.667456235469</v>
      </c>
      <c r="K19" s="17">
        <f t="shared" si="11"/>
        <v>-1734.7001184353203</v>
      </c>
      <c r="L19" s="11">
        <f t="shared" si="12"/>
        <v>135155.65201445017</v>
      </c>
      <c r="M19" s="13">
        <f t="shared" si="9"/>
        <v>317470.86087558983</v>
      </c>
      <c r="N19" s="13">
        <f t="shared" si="13"/>
        <v>287309.6910111726</v>
      </c>
      <c r="O19" s="13">
        <f t="shared" si="3"/>
        <v>30161.169864417228</v>
      </c>
      <c r="P19" s="16">
        <f t="shared" si="4"/>
        <v>1.5579674166007653</v>
      </c>
      <c r="Q19" s="18">
        <f t="shared" si="10"/>
        <v>19359.307224938028</v>
      </c>
      <c r="R19" s="19">
        <f t="shared" si="14"/>
        <v>0.80663780103908445</v>
      </c>
      <c r="S19" s="23">
        <f t="shared" si="15"/>
        <v>4.0218898110478962E-2</v>
      </c>
      <c r="T19" s="19">
        <f t="shared" si="16"/>
        <v>1.1049779064474521</v>
      </c>
      <c r="U19" s="23">
        <f t="shared" si="18"/>
        <v>6.6772165768433922E-3</v>
      </c>
      <c r="V19" s="23"/>
    </row>
    <row r="20" spans="1:25" x14ac:dyDescent="0.55000000000000004">
      <c r="A20">
        <v>17</v>
      </c>
      <c r="B20">
        <v>87</v>
      </c>
      <c r="C20">
        <v>14.4</v>
      </c>
      <c r="D20" s="9">
        <f t="shared" si="5"/>
        <v>211325.05416211448</v>
      </c>
      <c r="E20" s="9">
        <f t="shared" si="0"/>
        <v>232457.55957832595</v>
      </c>
      <c r="F20" s="9">
        <f t="shared" si="6"/>
        <v>14675.350983480172</v>
      </c>
      <c r="G20" s="9">
        <f t="shared" si="1"/>
        <v>217782.20859484578</v>
      </c>
      <c r="H20" s="15">
        <f t="shared" si="7"/>
        <v>-4109.0982753744483</v>
      </c>
      <c r="I20" s="11">
        <f t="shared" si="2"/>
        <v>10566.252708105723</v>
      </c>
      <c r="J20" s="11">
        <f t="shared" si="8"/>
        <v>13515.565201445017</v>
      </c>
      <c r="K20" s="17">
        <f t="shared" si="11"/>
        <v>-2027.3347802167525</v>
      </c>
      <c r="L20" s="11">
        <f t="shared" si="12"/>
        <v>157210.13514378417</v>
      </c>
      <c r="M20" s="13">
        <f t="shared" si="9"/>
        <v>349217.94696314883</v>
      </c>
      <c r="N20" s="13">
        <f t="shared" si="13"/>
        <v>314013.32533207315</v>
      </c>
      <c r="O20" s="13">
        <f t="shared" si="3"/>
        <v>35204.621631075686</v>
      </c>
      <c r="P20" s="16">
        <f t="shared" si="4"/>
        <v>1.6047064390987884</v>
      </c>
      <c r="Q20" s="18">
        <f t="shared" si="10"/>
        <v>21938.356308239647</v>
      </c>
      <c r="R20" s="19">
        <f t="shared" si="14"/>
        <v>0.91409817950998529</v>
      </c>
      <c r="S20" s="23">
        <f t="shared" si="15"/>
        <v>4.1412444754133526E-2</v>
      </c>
      <c r="T20" s="19">
        <f t="shared" si="16"/>
        <v>1.1121118716661031</v>
      </c>
      <c r="U20" s="23">
        <f t="shared" si="18"/>
        <v>6.6634020070208688E-3</v>
      </c>
      <c r="V20" s="23"/>
    </row>
    <row r="21" spans="1:25" x14ac:dyDescent="0.55000000000000004">
      <c r="A21">
        <v>18</v>
      </c>
      <c r="B21">
        <v>88</v>
      </c>
      <c r="C21">
        <v>13.7</v>
      </c>
      <c r="D21" s="9">
        <f t="shared" si="5"/>
        <v>217782.20859484578</v>
      </c>
      <c r="E21" s="9">
        <f t="shared" si="0"/>
        <v>239560.42945433038</v>
      </c>
      <c r="F21" s="9">
        <f t="shared" si="6"/>
        <v>15896.511576266117</v>
      </c>
      <c r="G21" s="9">
        <f t="shared" si="1"/>
        <v>223663.91787806427</v>
      </c>
      <c r="H21" s="15">
        <f t="shared" si="7"/>
        <v>-4451.0232413545136</v>
      </c>
      <c r="I21" s="11">
        <f t="shared" si="2"/>
        <v>11445.488334911603</v>
      </c>
      <c r="J21" s="11">
        <f t="shared" si="8"/>
        <v>15721.013514378417</v>
      </c>
      <c r="K21" s="17">
        <f t="shared" si="11"/>
        <v>-2358.1520271567624</v>
      </c>
      <c r="L21" s="11">
        <f t="shared" si="12"/>
        <v>182018.48496591745</v>
      </c>
      <c r="M21" s="13">
        <f t="shared" si="9"/>
        <v>384139.74165946373</v>
      </c>
      <c r="N21" s="13">
        <f t="shared" si="13"/>
        <v>343056.50583812373</v>
      </c>
      <c r="O21" s="13">
        <f t="shared" si="3"/>
        <v>41083.23582134</v>
      </c>
      <c r="P21" s="16">
        <f t="shared" si="4"/>
        <v>1.652847632271752</v>
      </c>
      <c r="Q21" s="18">
        <f t="shared" si="10"/>
        <v>24856.033320429699</v>
      </c>
      <c r="R21" s="19">
        <f t="shared" si="14"/>
        <v>1.035668055017904</v>
      </c>
      <c r="S21" s="23">
        <f t="shared" si="15"/>
        <v>4.2699662641077385E-2</v>
      </c>
      <c r="T21" s="19">
        <f t="shared" si="16"/>
        <v>1.1197564690428163</v>
      </c>
      <c r="U21" s="23">
        <f t="shared" si="18"/>
        <v>6.6757857514487817E-3</v>
      </c>
      <c r="V21" s="23"/>
    </row>
    <row r="22" spans="1:25" x14ac:dyDescent="0.55000000000000004">
      <c r="A22">
        <v>19</v>
      </c>
      <c r="B22">
        <v>89</v>
      </c>
      <c r="C22">
        <v>12.9</v>
      </c>
      <c r="D22" s="9">
        <f t="shared" si="5"/>
        <v>223663.91787806427</v>
      </c>
      <c r="E22" s="9">
        <f t="shared" si="0"/>
        <v>246030.30966587071</v>
      </c>
      <c r="F22" s="9">
        <f t="shared" si="6"/>
        <v>17338.28820760188</v>
      </c>
      <c r="G22" s="9">
        <f t="shared" si="1"/>
        <v>228692.02145826883</v>
      </c>
      <c r="H22" s="15">
        <f t="shared" si="7"/>
        <v>-4854.7206981285271</v>
      </c>
      <c r="I22" s="11">
        <f t="shared" si="2"/>
        <v>12483.567509473352</v>
      </c>
      <c r="J22" s="11">
        <f t="shared" si="8"/>
        <v>18201.848496591745</v>
      </c>
      <c r="K22" s="17">
        <f t="shared" si="11"/>
        <v>-2730.2772744887616</v>
      </c>
      <c r="L22" s="11">
        <f t="shared" si="12"/>
        <v>209973.62369749381</v>
      </c>
      <c r="M22" s="13">
        <f t="shared" si="9"/>
        <v>422553.71582541015</v>
      </c>
      <c r="N22" s="13">
        <f t="shared" si="13"/>
        <v>374631.87914744735</v>
      </c>
      <c r="O22" s="13">
        <f t="shared" si="3"/>
        <v>47921.836677962798</v>
      </c>
      <c r="P22" s="16">
        <f t="shared" si="4"/>
        <v>1.7024330612399046</v>
      </c>
      <c r="Q22" s="18">
        <f t="shared" si="10"/>
        <v>28149.028451703522</v>
      </c>
      <c r="R22" s="19">
        <f t="shared" si="14"/>
        <v>1.1728761854876468</v>
      </c>
      <c r="S22" s="23">
        <f t="shared" si="15"/>
        <v>4.4056894374076672E-2</v>
      </c>
      <c r="T22" s="19">
        <f t="shared" si="16"/>
        <v>1.1279171350473933</v>
      </c>
      <c r="U22" s="23">
        <f t="shared" si="18"/>
        <v>6.7097819826162919E-3</v>
      </c>
      <c r="V22" s="23"/>
    </row>
    <row r="23" spans="1:25" ht="27.9" customHeight="1" x14ac:dyDescent="0.55000000000000004">
      <c r="A23">
        <v>20</v>
      </c>
      <c r="B23">
        <v>90</v>
      </c>
      <c r="C23">
        <v>12.2</v>
      </c>
      <c r="D23" s="9">
        <f t="shared" si="5"/>
        <v>228692.02145826883</v>
      </c>
      <c r="E23" s="9">
        <f t="shared" si="0"/>
        <v>251561.22360409575</v>
      </c>
      <c r="F23" s="9">
        <f t="shared" si="6"/>
        <v>18745.24766051384</v>
      </c>
      <c r="G23" s="9">
        <f t="shared" si="1"/>
        <v>232815.9759435819</v>
      </c>
      <c r="H23" s="15">
        <f t="shared" si="7"/>
        <v>-5248.6693449438753</v>
      </c>
      <c r="I23" s="11">
        <f t="shared" si="2"/>
        <v>13496.578315569965</v>
      </c>
      <c r="J23" s="11">
        <f t="shared" si="8"/>
        <v>20997.362369749382</v>
      </c>
      <c r="K23" s="17">
        <f t="shared" si="11"/>
        <v>-3149.6043554624071</v>
      </c>
      <c r="L23" s="11">
        <f t="shared" si="12"/>
        <v>241317.96002735072</v>
      </c>
      <c r="M23" s="13">
        <f t="shared" si="9"/>
        <v>464809.08740795119</v>
      </c>
      <c r="N23" s="13">
        <f t="shared" si="13"/>
        <v>408945.46270672965</v>
      </c>
      <c r="O23" s="13">
        <f t="shared" si="3"/>
        <v>55863.624701221532</v>
      </c>
      <c r="P23" s="16">
        <f t="shared" si="4"/>
        <v>1.7535060530771018</v>
      </c>
      <c r="Q23" s="18">
        <f t="shared" si="10"/>
        <v>31858.244574172109</v>
      </c>
      <c r="R23" s="19">
        <f t="shared" si="14"/>
        <v>1.3274268572571712</v>
      </c>
      <c r="S23" s="23">
        <f t="shared" si="15"/>
        <v>4.5464439648849719E-2</v>
      </c>
      <c r="T23" s="19">
        <f t="shared" si="16"/>
        <v>1.1366040946669789</v>
      </c>
      <c r="U23" s="23">
        <f t="shared" si="18"/>
        <v>6.7619675835361992E-3</v>
      </c>
      <c r="V23" s="23"/>
    </row>
    <row r="24" spans="1:25" x14ac:dyDescent="0.55000000000000004">
      <c r="A24">
        <v>21</v>
      </c>
      <c r="B24">
        <v>91</v>
      </c>
      <c r="C24">
        <v>11.5</v>
      </c>
      <c r="D24" s="9">
        <f t="shared" si="5"/>
        <v>232815.9759435819</v>
      </c>
      <c r="E24" s="9">
        <f t="shared" si="0"/>
        <v>256097.5735379401</v>
      </c>
      <c r="F24" s="9">
        <f t="shared" si="6"/>
        <v>20244.867473354949</v>
      </c>
      <c r="G24" s="9">
        <f t="shared" si="1"/>
        <v>235852.70606458516</v>
      </c>
      <c r="H24" s="15">
        <f t="shared" si="7"/>
        <v>-5668.5628925393858</v>
      </c>
      <c r="I24" s="11">
        <f t="shared" si="2"/>
        <v>14576.304580815562</v>
      </c>
      <c r="J24" s="11">
        <f t="shared" si="8"/>
        <v>24131.796002735075</v>
      </c>
      <c r="K24" s="17">
        <f t="shared" si="11"/>
        <v>-3619.7694004102609</v>
      </c>
      <c r="L24" s="11">
        <f t="shared" si="12"/>
        <v>276406.29121049109</v>
      </c>
      <c r="M24" s="13">
        <f t="shared" si="9"/>
        <v>511289.99614874634</v>
      </c>
      <c r="N24" s="13">
        <f t="shared" si="13"/>
        <v>446220.2395769924</v>
      </c>
      <c r="O24" s="13">
        <f t="shared" si="3"/>
        <v>65069.75657175394</v>
      </c>
      <c r="P24" s="16">
        <f t="shared" si="4"/>
        <v>1.806111234669415</v>
      </c>
      <c r="Q24" s="18">
        <f t="shared" si="10"/>
        <v>36027.54654458705</v>
      </c>
      <c r="R24" s="19">
        <f t="shared" si="14"/>
        <v>1.5011477726911271</v>
      </c>
      <c r="S24" s="23">
        <f t="shared" si="15"/>
        <v>4.690426134858372E-2</v>
      </c>
      <c r="T24" s="19">
        <f t="shared" si="16"/>
        <v>1.1458243055793227</v>
      </c>
      <c r="U24" s="23">
        <f t="shared" si="18"/>
        <v>6.8294296947983835E-3</v>
      </c>
      <c r="V24" s="23"/>
    </row>
    <row r="25" spans="1:25" x14ac:dyDescent="0.55000000000000004">
      <c r="A25">
        <v>22</v>
      </c>
      <c r="B25">
        <v>92</v>
      </c>
      <c r="C25">
        <v>10.8</v>
      </c>
      <c r="D25" s="9">
        <f t="shared" si="5"/>
        <v>235852.70606458516</v>
      </c>
      <c r="E25" s="9">
        <f t="shared" si="0"/>
        <v>259437.9766710437</v>
      </c>
      <c r="F25" s="9">
        <f t="shared" si="6"/>
        <v>21838.213524498624</v>
      </c>
      <c r="G25" s="9">
        <f t="shared" si="1"/>
        <v>237599.76314654507</v>
      </c>
      <c r="H25" s="15">
        <f t="shared" si="7"/>
        <v>-6114.6997868596154</v>
      </c>
      <c r="I25" s="11">
        <f t="shared" si="2"/>
        <v>15723.513737639008</v>
      </c>
      <c r="J25" s="11">
        <f t="shared" si="8"/>
        <v>27640.629121049111</v>
      </c>
      <c r="K25" s="17">
        <f t="shared" si="11"/>
        <v>-4146.0943681573663</v>
      </c>
      <c r="L25" s="11">
        <f t="shared" si="12"/>
        <v>315624.33970102185</v>
      </c>
      <c r="M25" s="13">
        <f t="shared" si="9"/>
        <v>562418.99576362106</v>
      </c>
      <c r="N25" s="13">
        <f t="shared" si="13"/>
        <v>486696.16916653432</v>
      </c>
      <c r="O25" s="13">
        <f t="shared" si="3"/>
        <v>75722.826597086736</v>
      </c>
      <c r="P25" s="16">
        <f t="shared" si="4"/>
        <v>1.8602945717094976</v>
      </c>
      <c r="Q25" s="18">
        <f t="shared" si="10"/>
        <v>40704.750607051472</v>
      </c>
      <c r="R25" s="19">
        <f t="shared" si="14"/>
        <v>1.6960312752938114</v>
      </c>
      <c r="S25" s="23">
        <f t="shared" si="15"/>
        <v>4.8360648385636251E-2</v>
      </c>
      <c r="T25" s="19">
        <f t="shared" si="16"/>
        <v>1.155585417339039</v>
      </c>
      <c r="U25" s="23">
        <f t="shared" si="18"/>
        <v>6.9098143345980301E-3</v>
      </c>
      <c r="V25" s="23"/>
    </row>
    <row r="26" spans="1:25" x14ac:dyDescent="0.55000000000000004">
      <c r="A26">
        <v>23</v>
      </c>
      <c r="B26">
        <v>93</v>
      </c>
      <c r="C26">
        <v>10.1</v>
      </c>
      <c r="D26" s="9">
        <f t="shared" si="5"/>
        <v>237599.76314654507</v>
      </c>
      <c r="E26" s="9">
        <f t="shared" si="0"/>
        <v>261359.73946119958</v>
      </c>
      <c r="F26" s="9">
        <f t="shared" si="6"/>
        <v>23524.729024410404</v>
      </c>
      <c r="G26" s="9">
        <f t="shared" si="1"/>
        <v>237835.01043678919</v>
      </c>
      <c r="H26" s="15">
        <f t="shared" si="7"/>
        <v>-6586.9241268349142</v>
      </c>
      <c r="I26" s="11">
        <f t="shared" si="2"/>
        <v>16937.80489757549</v>
      </c>
      <c r="J26" s="11">
        <f t="shared" si="8"/>
        <v>31562.433970102185</v>
      </c>
      <c r="K26" s="17">
        <f t="shared" si="11"/>
        <v>-4734.365095515328</v>
      </c>
      <c r="L26" s="11">
        <f t="shared" si="12"/>
        <v>359390.21347318415</v>
      </c>
      <c r="M26" s="13">
        <f t="shared" si="9"/>
        <v>618660.89533998317</v>
      </c>
      <c r="N26" s="13">
        <f t="shared" si="13"/>
        <v>530631.42098767241</v>
      </c>
      <c r="O26" s="13">
        <f t="shared" si="3"/>
        <v>88029.474352310761</v>
      </c>
      <c r="P26" s="16">
        <f t="shared" si="4"/>
        <v>1.9161034088607827</v>
      </c>
      <c r="Q26" s="18">
        <f t="shared" si="10"/>
        <v>45941.922521106833</v>
      </c>
      <c r="R26" s="19">
        <f t="shared" si="14"/>
        <v>1.9142467717127847</v>
      </c>
      <c r="S26" s="23">
        <f t="shared" si="15"/>
        <v>4.9819977534051763E-2</v>
      </c>
      <c r="T26" s="19">
        <f t="shared" si="16"/>
        <v>1.1658957062671866</v>
      </c>
      <c r="U26" s="23">
        <f t="shared" si="18"/>
        <v>7.001196316090752E-3</v>
      </c>
      <c r="V26" s="23"/>
    </row>
    <row r="27" spans="1:25" x14ac:dyDescent="0.55000000000000004">
      <c r="A27">
        <v>24</v>
      </c>
      <c r="B27">
        <v>94</v>
      </c>
      <c r="C27">
        <v>9.5</v>
      </c>
      <c r="D27" s="9">
        <f t="shared" si="5"/>
        <v>237835.01043678919</v>
      </c>
      <c r="E27" s="9">
        <f t="shared" si="0"/>
        <v>261618.51148046812</v>
      </c>
      <c r="F27" s="9">
        <f t="shared" si="6"/>
        <v>25035.264256504124</v>
      </c>
      <c r="G27" s="9">
        <f t="shared" si="1"/>
        <v>236583.24722396399</v>
      </c>
      <c r="H27" s="15">
        <f t="shared" si="7"/>
        <v>-7009.8739918211559</v>
      </c>
      <c r="I27" s="11">
        <f t="shared" si="2"/>
        <v>18025.390264682967</v>
      </c>
      <c r="J27" s="11">
        <f t="shared" si="8"/>
        <v>35939.021347318419</v>
      </c>
      <c r="K27" s="17">
        <f t="shared" si="11"/>
        <v>-5390.8532020977627</v>
      </c>
      <c r="L27" s="11">
        <f t="shared" si="12"/>
        <v>407963.77188308781</v>
      </c>
      <c r="M27" s="13">
        <f t="shared" si="9"/>
        <v>680526.98487398156</v>
      </c>
      <c r="N27" s="13">
        <f t="shared" si="13"/>
        <v>578303.70988434192</v>
      </c>
      <c r="O27" s="13">
        <f t="shared" si="3"/>
        <v>102223.27498963964</v>
      </c>
      <c r="P27" s="16">
        <f t="shared" si="4"/>
        <v>1.9735865111266062</v>
      </c>
      <c r="Q27" s="18">
        <f t="shared" si="10"/>
        <v>51795.689934709932</v>
      </c>
      <c r="R27" s="19">
        <f t="shared" si="14"/>
        <v>2.1581537472795804</v>
      </c>
      <c r="S27" s="23">
        <f t="shared" si="15"/>
        <v>5.1270529588579139E-2</v>
      </c>
      <c r="T27" s="19">
        <f t="shared" si="16"/>
        <v>1.1767639965686609</v>
      </c>
      <c r="U27" s="23">
        <f t="shared" si="18"/>
        <v>7.1019827205194286E-3</v>
      </c>
      <c r="V27" s="23"/>
    </row>
    <row r="28" spans="1:25" ht="28.8" customHeight="1" x14ac:dyDescent="0.55000000000000004">
      <c r="A28">
        <v>25</v>
      </c>
      <c r="B28">
        <v>95</v>
      </c>
      <c r="C28">
        <v>8.9</v>
      </c>
      <c r="D28" s="9">
        <f t="shared" si="5"/>
        <v>236583.24722396399</v>
      </c>
      <c r="E28" s="9">
        <f t="shared" si="0"/>
        <v>260241.5719463604</v>
      </c>
      <c r="F28" s="9">
        <f t="shared" si="6"/>
        <v>26582.387328535278</v>
      </c>
      <c r="G28" s="9">
        <f t="shared" si="1"/>
        <v>233659.18461782511</v>
      </c>
      <c r="H28" s="15">
        <f t="shared" si="7"/>
        <v>-7443.0684519898787</v>
      </c>
      <c r="I28" s="11">
        <f t="shared" si="2"/>
        <v>19139.3188765454</v>
      </c>
      <c r="J28" s="11">
        <f t="shared" si="8"/>
        <v>40796.377188308783</v>
      </c>
      <c r="K28" s="17">
        <f t="shared" si="11"/>
        <v>-6119.4565782463169</v>
      </c>
      <c r="L28" s="11">
        <f t="shared" si="12"/>
        <v>461780.01136969571</v>
      </c>
      <c r="M28" s="13">
        <f t="shared" si="9"/>
        <v>748579.68336137978</v>
      </c>
      <c r="N28" s="13">
        <f t="shared" si="13"/>
        <v>630014.62429452979</v>
      </c>
      <c r="O28" s="13">
        <f t="shared" si="3"/>
        <v>118565.05906684999</v>
      </c>
      <c r="P28" s="16">
        <f t="shared" si="4"/>
        <v>2.0327941064604045</v>
      </c>
      <c r="Q28" s="18">
        <f t="shared" si="10"/>
        <v>58326.152506070073</v>
      </c>
      <c r="R28" s="25">
        <f t="shared" si="14"/>
        <v>2.4302563544195865</v>
      </c>
      <c r="S28" s="26">
        <f t="shared" si="15"/>
        <v>5.2701578291461271E-2</v>
      </c>
      <c r="T28" s="25">
        <f t="shared" si="16"/>
        <v>1.1881941378735699</v>
      </c>
      <c r="U28" s="26">
        <f t="shared" si="18"/>
        <v>7.2106483994638371E-3</v>
      </c>
      <c r="V28" s="23"/>
    </row>
    <row r="29" spans="1:25" x14ac:dyDescent="0.55000000000000004">
      <c r="A29">
        <v>26</v>
      </c>
      <c r="B29">
        <v>96</v>
      </c>
      <c r="C29">
        <v>8.4</v>
      </c>
      <c r="D29" s="9">
        <f t="shared" si="5"/>
        <v>233659.18461782511</v>
      </c>
      <c r="E29" s="9">
        <f t="shared" si="0"/>
        <v>257025.10307960765</v>
      </c>
      <c r="F29" s="9">
        <f t="shared" si="6"/>
        <v>27816.569597360132</v>
      </c>
      <c r="G29" s="9">
        <f t="shared" si="1"/>
        <v>229208.53348224753</v>
      </c>
      <c r="H29" s="15">
        <f t="shared" si="7"/>
        <v>-7788.639487260838</v>
      </c>
      <c r="I29" s="11">
        <f t="shared" si="2"/>
        <v>20027.930110099296</v>
      </c>
      <c r="J29" s="11">
        <f t="shared" si="8"/>
        <v>46178.001136969571</v>
      </c>
      <c r="K29" s="17">
        <f t="shared" si="11"/>
        <v>-6926.7001705454359</v>
      </c>
      <c r="L29" s="11">
        <f t="shared" si="12"/>
        <v>521059.2424462192</v>
      </c>
      <c r="M29" s="13">
        <f t="shared" si="9"/>
        <v>823437.65169751784</v>
      </c>
      <c r="N29" s="13">
        <f t="shared" si="13"/>
        <v>686089.38655343745</v>
      </c>
      <c r="O29" s="13">
        <f t="shared" si="3"/>
        <v>137348.26514408039</v>
      </c>
      <c r="P29" s="16">
        <f t="shared" si="4"/>
        <v>2.0937779296542165</v>
      </c>
      <c r="Q29" s="18">
        <f t="shared" si="10"/>
        <v>65598.296361239802</v>
      </c>
      <c r="R29" s="19">
        <f t="shared" si="14"/>
        <v>2.7332623483849918</v>
      </c>
      <c r="S29" s="23">
        <f t="shared" si="15"/>
        <v>5.4104191896359621E-2</v>
      </c>
      <c r="T29" s="19">
        <f t="shared" si="16"/>
        <v>1.2001900449649103</v>
      </c>
      <c r="U29" s="23">
        <f t="shared" si="18"/>
        <v>7.3259006710777452E-3</v>
      </c>
      <c r="V29" s="23"/>
    </row>
    <row r="30" spans="1:25" x14ac:dyDescent="0.55000000000000004">
      <c r="A30">
        <v>27</v>
      </c>
      <c r="B30">
        <v>97</v>
      </c>
      <c r="C30">
        <v>7.8</v>
      </c>
      <c r="D30" s="9">
        <f t="shared" si="5"/>
        <v>229208.53348224753</v>
      </c>
      <c r="E30" s="9">
        <f t="shared" si="0"/>
        <v>252129.3868304723</v>
      </c>
      <c r="F30" s="9">
        <f t="shared" si="6"/>
        <v>29385.709420800966</v>
      </c>
      <c r="G30" s="9">
        <f t="shared" si="1"/>
        <v>222743.67740967133</v>
      </c>
      <c r="H30" s="15">
        <f t="shared" si="7"/>
        <v>-8227.998637824272</v>
      </c>
      <c r="I30" s="11">
        <f t="shared" si="2"/>
        <v>21157.710782976694</v>
      </c>
      <c r="J30" s="11">
        <f t="shared" si="8"/>
        <v>52105.924244621921</v>
      </c>
      <c r="K30" s="17">
        <f t="shared" si="11"/>
        <v>-7815.8886366932875</v>
      </c>
      <c r="L30" s="11">
        <f t="shared" si="12"/>
        <v>586506.98883712455</v>
      </c>
      <c r="M30" s="13">
        <f t="shared" si="9"/>
        <v>905781.41686726967</v>
      </c>
      <c r="N30" s="13">
        <f t="shared" si="13"/>
        <v>746882.43657208793</v>
      </c>
      <c r="O30" s="13">
        <f t="shared" si="3"/>
        <v>158898.98029518174</v>
      </c>
      <c r="P30" s="16">
        <f t="shared" si="4"/>
        <v>2.1565912675438432</v>
      </c>
      <c r="Q30" s="18">
        <f t="shared" si="10"/>
        <v>73680.619358230499</v>
      </c>
      <c r="R30" s="19">
        <f t="shared" si="14"/>
        <v>3.0700258065929376</v>
      </c>
      <c r="S30" s="23">
        <f t="shared" si="15"/>
        <v>5.5470367016333011E-2</v>
      </c>
      <c r="T30" s="19">
        <f t="shared" si="16"/>
        <v>1.212749654449593</v>
      </c>
      <c r="U30" s="23">
        <f t="shared" si="18"/>
        <v>7.4464426230391734E-3</v>
      </c>
      <c r="V30" s="23"/>
    </row>
    <row r="31" spans="1:25" x14ac:dyDescent="0.55000000000000004">
      <c r="A31">
        <v>28</v>
      </c>
      <c r="B31">
        <v>98</v>
      </c>
      <c r="C31">
        <v>7.3</v>
      </c>
      <c r="D31" s="9">
        <f t="shared" si="5"/>
        <v>222743.67740967133</v>
      </c>
      <c r="E31" s="9">
        <f t="shared" si="0"/>
        <v>245018.0451506385</v>
      </c>
      <c r="F31" s="9">
        <f t="shared" si="6"/>
        <v>30512.832521872788</v>
      </c>
      <c r="G31" s="9">
        <f t="shared" si="1"/>
        <v>214505.2126287657</v>
      </c>
      <c r="H31" s="15">
        <f t="shared" si="7"/>
        <v>-8543.5931061243809</v>
      </c>
      <c r="I31" s="11">
        <f t="shared" si="2"/>
        <v>21969.239415748409</v>
      </c>
      <c r="J31" s="11">
        <f t="shared" si="8"/>
        <v>58650.698883712459</v>
      </c>
      <c r="K31" s="17">
        <f t="shared" si="11"/>
        <v>-8797.6048325568681</v>
      </c>
      <c r="L31" s="11">
        <f t="shared" si="12"/>
        <v>658329.32230402844</v>
      </c>
      <c r="M31" s="13">
        <f t="shared" si="9"/>
        <v>996359.55855399673</v>
      </c>
      <c r="N31" s="13">
        <f t="shared" si="13"/>
        <v>812773.07539673976</v>
      </c>
      <c r="O31" s="13">
        <f t="shared" si="3"/>
        <v>183586.48315725697</v>
      </c>
      <c r="P31" s="16">
        <f t="shared" si="4"/>
        <v>2.2212890055701586</v>
      </c>
      <c r="Q31" s="18">
        <f t="shared" si="10"/>
        <v>82648.625503881311</v>
      </c>
      <c r="R31" s="19">
        <f t="shared" si="14"/>
        <v>3.4436927293283879</v>
      </c>
      <c r="S31" s="23">
        <f t="shared" si="15"/>
        <v>5.6794438994868246E-2</v>
      </c>
      <c r="T31" s="19">
        <f t="shared" si="16"/>
        <v>1.2258766791304483</v>
      </c>
      <c r="U31" s="23">
        <f t="shared" si="18"/>
        <v>7.5713426240995307E-3</v>
      </c>
      <c r="V31" s="23"/>
    </row>
    <row r="32" spans="1:25" x14ac:dyDescent="0.55000000000000004">
      <c r="A32">
        <v>29</v>
      </c>
      <c r="B32">
        <v>99</v>
      </c>
      <c r="C32">
        <v>6.8</v>
      </c>
      <c r="D32" s="9">
        <f t="shared" si="5"/>
        <v>214505.2126287657</v>
      </c>
      <c r="E32" s="9">
        <f t="shared" si="0"/>
        <v>235955.7338916423</v>
      </c>
      <c r="F32" s="9">
        <f t="shared" si="6"/>
        <v>31544.884210112603</v>
      </c>
      <c r="G32" s="9">
        <f t="shared" si="1"/>
        <v>204410.84968152971</v>
      </c>
      <c r="H32" s="15">
        <f t="shared" si="7"/>
        <v>-8832.5675788315293</v>
      </c>
      <c r="I32" s="11">
        <f t="shared" si="2"/>
        <v>22712.316631281072</v>
      </c>
      <c r="J32" s="11">
        <f t="shared" si="8"/>
        <v>65832.932230402846</v>
      </c>
      <c r="K32" s="17">
        <f t="shared" si="11"/>
        <v>-9874.9398345604259</v>
      </c>
      <c r="L32" s="11">
        <f t="shared" si="12"/>
        <v>736999.63133115193</v>
      </c>
      <c r="M32" s="13">
        <f t="shared" si="9"/>
        <v>1095995.5144093966</v>
      </c>
      <c r="N32" s="13">
        <f t="shared" si="13"/>
        <v>884175.44310185337</v>
      </c>
      <c r="O32" s="13">
        <f t="shared" si="3"/>
        <v>211820.0713075432</v>
      </c>
      <c r="P32" s="16">
        <f t="shared" si="4"/>
        <v>2.2879276757372633</v>
      </c>
      <c r="Q32" s="18">
        <f t="shared" si="10"/>
        <v>92581.629023428875</v>
      </c>
      <c r="R32" s="19">
        <f t="shared" si="14"/>
        <v>3.8575678759762031</v>
      </c>
      <c r="S32" s="23">
        <f t="shared" si="15"/>
        <v>5.8071362216736144E-2</v>
      </c>
      <c r="T32" s="19">
        <f t="shared" si="16"/>
        <v>1.2395679194215559</v>
      </c>
      <c r="U32" s="23">
        <f t="shared" si="18"/>
        <v>7.6995929719090306E-3</v>
      </c>
      <c r="V32" s="23"/>
    </row>
    <row r="33" spans="1:32" ht="18.600000000000001" customHeight="1" x14ac:dyDescent="0.55000000000000004">
      <c r="A33">
        <v>30</v>
      </c>
      <c r="B33">
        <v>100</v>
      </c>
      <c r="C33">
        <v>6.4</v>
      </c>
      <c r="D33" s="9">
        <f t="shared" si="5"/>
        <v>204410.84968152971</v>
      </c>
      <c r="E33" s="9">
        <f t="shared" si="0"/>
        <v>224851.93464968269</v>
      </c>
      <c r="F33" s="9">
        <f t="shared" si="6"/>
        <v>31939.195262739016</v>
      </c>
      <c r="G33" s="9">
        <f t="shared" si="1"/>
        <v>192912.73938694366</v>
      </c>
      <c r="H33" s="15">
        <f t="shared" si="7"/>
        <v>-8942.974673566925</v>
      </c>
      <c r="I33" s="11">
        <f t="shared" si="2"/>
        <v>22996.220589172091</v>
      </c>
      <c r="J33" s="11">
        <f t="shared" si="8"/>
        <v>73699.96313311519</v>
      </c>
      <c r="K33" s="17">
        <f t="shared" si="11"/>
        <v>-11054.994469967278</v>
      </c>
      <c r="L33" s="11">
        <f t="shared" si="12"/>
        <v>822640.82058347191</v>
      </c>
      <c r="M33" s="13">
        <f t="shared" si="9"/>
        <v>1205595.0658503363</v>
      </c>
      <c r="N33" s="13">
        <f t="shared" si="13"/>
        <v>961537.99294207129</v>
      </c>
      <c r="O33" s="13">
        <f t="shared" si="3"/>
        <v>244057.07290826505</v>
      </c>
      <c r="P33" s="16">
        <f t="shared" si="4"/>
        <v>2.3565655060093813</v>
      </c>
      <c r="Q33" s="18">
        <f t="shared" si="10"/>
        <v>103564.7310825458</v>
      </c>
      <c r="R33" s="19">
        <f t="shared" si="14"/>
        <v>4.3151971284394079</v>
      </c>
      <c r="S33" s="23">
        <f t="shared" si="15"/>
        <v>5.9297407793543533E-2</v>
      </c>
      <c r="T33" s="19">
        <f t="shared" si="16"/>
        <v>1.2538194795210431</v>
      </c>
      <c r="U33" s="23">
        <f t="shared" si="18"/>
        <v>7.8303072764385195E-3</v>
      </c>
      <c r="V33" s="23"/>
    </row>
    <row r="34" spans="1:32" x14ac:dyDescent="0.55000000000000004">
      <c r="A34">
        <v>31</v>
      </c>
      <c r="B34">
        <v>101</v>
      </c>
      <c r="C34">
        <v>6</v>
      </c>
      <c r="D34" s="9">
        <f t="shared" si="5"/>
        <v>192912.73938694366</v>
      </c>
      <c r="E34" s="9">
        <f t="shared" si="0"/>
        <v>212204.01332563805</v>
      </c>
      <c r="F34" s="9">
        <f t="shared" si="6"/>
        <v>32152.123231157278</v>
      </c>
      <c r="G34" s="9">
        <f t="shared" si="1"/>
        <v>180051.89009448077</v>
      </c>
      <c r="H34" s="15">
        <f t="shared" si="7"/>
        <v>-9002.5945047240384</v>
      </c>
      <c r="I34" s="11">
        <f t="shared" si="2"/>
        <v>23149.52872643324</v>
      </c>
      <c r="J34" s="11">
        <f t="shared" si="8"/>
        <v>82264.082058347194</v>
      </c>
      <c r="K34" s="17">
        <f t="shared" si="11"/>
        <v>-12339.612308752079</v>
      </c>
      <c r="L34" s="11">
        <f t="shared" si="12"/>
        <v>915714.81905950035</v>
      </c>
      <c r="M34" s="13">
        <f t="shared" si="9"/>
        <v>1326154.5724353702</v>
      </c>
      <c r="N34" s="13">
        <f t="shared" si="13"/>
        <v>1045352.1799275265</v>
      </c>
      <c r="O34" s="13">
        <f t="shared" si="3"/>
        <v>280802.39250784367</v>
      </c>
      <c r="P34" s="16">
        <f t="shared" si="4"/>
        <v>2.4272624711896627</v>
      </c>
      <c r="Q34" s="18">
        <f t="shared" si="10"/>
        <v>115686.86775362013</v>
      </c>
      <c r="R34" s="19">
        <f t="shared" si="14"/>
        <v>4.8202861564008384</v>
      </c>
      <c r="S34" s="23">
        <f t="shared" si="15"/>
        <v>6.0469407760232796E-2</v>
      </c>
      <c r="T34" s="19">
        <f t="shared" si="16"/>
        <v>1.2686198947108061</v>
      </c>
      <c r="U34" s="23">
        <f t="shared" si="18"/>
        <v>7.9625206707256702E-3</v>
      </c>
    </row>
    <row r="35" spans="1:32" x14ac:dyDescent="0.55000000000000004">
      <c r="A35">
        <v>32</v>
      </c>
      <c r="B35">
        <v>102</v>
      </c>
      <c r="C35">
        <v>5.6</v>
      </c>
      <c r="D35" s="9">
        <f t="shared" si="5"/>
        <v>180051.89009448077</v>
      </c>
      <c r="E35" s="9">
        <f t="shared" si="0"/>
        <v>198057.07910392887</v>
      </c>
      <c r="F35" s="9">
        <f t="shared" si="6"/>
        <v>32152.123231157282</v>
      </c>
      <c r="G35" s="9">
        <f t="shared" si="1"/>
        <v>165904.95587277159</v>
      </c>
      <c r="H35" s="15">
        <f t="shared" si="7"/>
        <v>-9002.5945047240402</v>
      </c>
      <c r="I35" s="11">
        <f t="shared" si="2"/>
        <v>23149.528726433244</v>
      </c>
      <c r="J35" s="11">
        <f t="shared" si="8"/>
        <v>91571.481905950044</v>
      </c>
      <c r="K35" s="17">
        <f t="shared" si="11"/>
        <v>-13735.722285892507</v>
      </c>
      <c r="L35" s="11">
        <f t="shared" si="12"/>
        <v>1016700.1074059912</v>
      </c>
      <c r="M35" s="13">
        <f t="shared" si="9"/>
        <v>1458770.0296789072</v>
      </c>
      <c r="N35" s="13">
        <f t="shared" si="13"/>
        <v>1136151.6756343867</v>
      </c>
      <c r="O35" s="13">
        <f t="shared" si="3"/>
        <v>322618.35404452053</v>
      </c>
      <c r="P35" s="16">
        <f t="shared" si="4"/>
        <v>2.5000803453253524</v>
      </c>
      <c r="Q35" s="18">
        <f t="shared" si="10"/>
        <v>129043.19441083242</v>
      </c>
      <c r="R35" s="19">
        <f t="shared" si="14"/>
        <v>5.3767997671180181</v>
      </c>
      <c r="S35" s="23">
        <f t="shared" si="15"/>
        <v>6.1585378872225371E-2</v>
      </c>
      <c r="T35" s="19">
        <f t="shared" si="16"/>
        <v>1.2839571167858217</v>
      </c>
      <c r="U35" s="23">
        <f t="shared" si="18"/>
        <v>8.0953921206345925E-3</v>
      </c>
      <c r="X35" t="s">
        <v>21</v>
      </c>
    </row>
    <row r="36" spans="1:32" x14ac:dyDescent="0.55000000000000004">
      <c r="A36">
        <v>33</v>
      </c>
      <c r="B36">
        <v>103</v>
      </c>
      <c r="C36">
        <v>5.2</v>
      </c>
      <c r="D36" s="9">
        <f t="shared" si="5"/>
        <v>165904.95587277159</v>
      </c>
      <c r="E36" s="9">
        <f t="shared" si="0"/>
        <v>182495.45146004876</v>
      </c>
      <c r="F36" s="9">
        <f t="shared" si="6"/>
        <v>31904.799206302228</v>
      </c>
      <c r="G36" s="9">
        <f t="shared" si="1"/>
        <v>150590.65225374652</v>
      </c>
      <c r="H36" s="15">
        <f t="shared" si="7"/>
        <v>-8933.343777764625</v>
      </c>
      <c r="I36" s="11">
        <f t="shared" si="2"/>
        <v>22971.455428537603</v>
      </c>
      <c r="J36" s="11">
        <f t="shared" si="8"/>
        <v>101670.01074059913</v>
      </c>
      <c r="K36" s="17">
        <f t="shared" si="11"/>
        <v>-15250.501611089869</v>
      </c>
      <c r="L36" s="11">
        <f t="shared" si="12"/>
        <v>1126091.0719640383</v>
      </c>
      <c r="M36" s="13">
        <f t="shared" si="9"/>
        <v>1604647.0326467981</v>
      </c>
      <c r="N36" s="13">
        <f t="shared" si="13"/>
        <v>1234516.3415867358</v>
      </c>
      <c r="O36" s="13">
        <f t="shared" si="3"/>
        <v>370130.69106006227</v>
      </c>
      <c r="P36" s="16">
        <f t="shared" si="4"/>
        <v>2.5750827556851132</v>
      </c>
      <c r="Q36" s="18">
        <f t="shared" si="10"/>
        <v>143735.45480932988</v>
      </c>
      <c r="R36" s="19">
        <f t="shared" si="14"/>
        <v>5.988977283722078</v>
      </c>
      <c r="S36" s="23">
        <f t="shared" si="15"/>
        <v>6.2644321740829234E-2</v>
      </c>
      <c r="T36" s="19">
        <f t="shared" si="16"/>
        <v>1.2998183811680692</v>
      </c>
      <c r="U36" s="23">
        <f t="shared" si="18"/>
        <v>8.2281840763844816E-3</v>
      </c>
      <c r="X36" t="s">
        <v>60</v>
      </c>
      <c r="Y36" s="21" t="s">
        <v>61</v>
      </c>
    </row>
    <row r="37" spans="1:32" x14ac:dyDescent="0.55000000000000004">
      <c r="A37">
        <v>34</v>
      </c>
      <c r="B37">
        <v>104</v>
      </c>
      <c r="C37">
        <v>4.9000000000000004</v>
      </c>
      <c r="D37" s="9">
        <f t="shared" si="5"/>
        <v>150590.65225374652</v>
      </c>
      <c r="E37" s="9">
        <f t="shared" si="0"/>
        <v>165649.71747912117</v>
      </c>
      <c r="F37" s="9">
        <f t="shared" si="6"/>
        <v>30732.786174233981</v>
      </c>
      <c r="G37" s="9">
        <f t="shared" si="1"/>
        <v>134916.9313048872</v>
      </c>
      <c r="H37" s="15">
        <f t="shared" si="7"/>
        <v>-8605.180128785516</v>
      </c>
      <c r="I37" s="11">
        <f t="shared" si="2"/>
        <v>22127.606045448465</v>
      </c>
      <c r="J37" s="11">
        <f t="shared" si="8"/>
        <v>112609.10719640384</v>
      </c>
      <c r="K37" s="17">
        <f t="shared" si="11"/>
        <v>-16891.366079460575</v>
      </c>
      <c r="L37" s="11">
        <f t="shared" si="12"/>
        <v>1243936.4191264301</v>
      </c>
      <c r="M37" s="13">
        <f t="shared" si="9"/>
        <v>1765111.7359114781</v>
      </c>
      <c r="N37" s="13">
        <f t="shared" si="13"/>
        <v>1341076.6096659489</v>
      </c>
      <c r="O37" s="13">
        <f t="shared" si="3"/>
        <v>424035.12624552916</v>
      </c>
      <c r="P37" s="16">
        <f t="shared" si="4"/>
        <v>2.6523352383556666</v>
      </c>
      <c r="Q37" s="18">
        <f t="shared" si="10"/>
        <v>159872.37213211879</v>
      </c>
      <c r="R37" s="19">
        <f t="shared" si="14"/>
        <v>6.6613488388382827</v>
      </c>
      <c r="S37" s="23">
        <f t="shared" si="15"/>
        <v>6.3646042116870305E-2</v>
      </c>
      <c r="T37" s="19">
        <f t="shared" si="16"/>
        <v>1.3161900842869467</v>
      </c>
      <c r="U37" s="23">
        <f t="shared" si="18"/>
        <v>8.3602461255010141E-3</v>
      </c>
      <c r="W37">
        <v>81</v>
      </c>
      <c r="X37" s="13">
        <f>'constant rates'!O14</f>
        <v>3872.6827124690171</v>
      </c>
      <c r="Y37" s="13">
        <f>O14</f>
        <v>14043.827146949596</v>
      </c>
    </row>
    <row r="38" spans="1:32" x14ac:dyDescent="0.55000000000000004">
      <c r="A38">
        <v>35</v>
      </c>
      <c r="B38">
        <v>105</v>
      </c>
      <c r="C38">
        <v>4.5999999999999996</v>
      </c>
      <c r="D38" s="9">
        <f t="shared" si="5"/>
        <v>134916.9313048872</v>
      </c>
      <c r="E38" s="9">
        <f t="shared" si="0"/>
        <v>148408.62443537594</v>
      </c>
      <c r="F38" s="9">
        <f t="shared" si="6"/>
        <v>29329.767674975479</v>
      </c>
      <c r="G38" s="9">
        <f t="shared" si="1"/>
        <v>119078.85676040046</v>
      </c>
      <c r="H38" s="15">
        <f t="shared" si="7"/>
        <v>-8212.3349489931352</v>
      </c>
      <c r="I38" s="11">
        <f t="shared" si="2"/>
        <v>21117.432725982344</v>
      </c>
      <c r="J38" s="11">
        <f t="shared" si="8"/>
        <v>124393.64191264301</v>
      </c>
      <c r="K38" s="17">
        <f t="shared" si="11"/>
        <v>-18659.04628689645</v>
      </c>
      <c r="L38" s="11">
        <f t="shared" si="12"/>
        <v>1370788.4474781591</v>
      </c>
      <c r="M38" s="13">
        <f t="shared" si="9"/>
        <v>1941622.9095026259</v>
      </c>
      <c r="N38" s="13">
        <f t="shared" si="13"/>
        <v>1456525.2243456475</v>
      </c>
      <c r="O38" s="13">
        <f t="shared" si="3"/>
        <v>485097.68515697843</v>
      </c>
      <c r="P38" s="16">
        <f t="shared" si="4"/>
        <v>2.7319052955063365</v>
      </c>
      <c r="Q38" s="18">
        <f t="shared" si="10"/>
        <v>177567.53352867215</v>
      </c>
      <c r="R38" s="19">
        <f t="shared" si="14"/>
        <v>7.3986472303613393</v>
      </c>
      <c r="S38" s="23">
        <f t="shared" si="15"/>
        <v>6.4590601162587857E-2</v>
      </c>
      <c r="T38" s="19">
        <f t="shared" si="16"/>
        <v>1.3330513451113841</v>
      </c>
      <c r="U38" s="23">
        <f t="shared" si="18"/>
        <v>8.4908610412675056E-3</v>
      </c>
      <c r="W38">
        <v>86</v>
      </c>
      <c r="X38" s="13">
        <f>'constant rates'!O19</f>
        <v>14199.520363796561</v>
      </c>
      <c r="Y38" s="13">
        <f>O19</f>
        <v>30161.169864417228</v>
      </c>
    </row>
    <row r="39" spans="1:32" x14ac:dyDescent="0.55000000000000004">
      <c r="A39">
        <v>36</v>
      </c>
      <c r="B39">
        <v>106</v>
      </c>
      <c r="C39">
        <v>4.3</v>
      </c>
      <c r="D39" s="9">
        <f t="shared" si="5"/>
        <v>119078.85676040046</v>
      </c>
      <c r="E39" s="9">
        <f t="shared" si="0"/>
        <v>130986.74243644052</v>
      </c>
      <c r="F39" s="9">
        <f t="shared" si="6"/>
        <v>27692.757386139645</v>
      </c>
      <c r="G39" s="9">
        <f t="shared" si="1"/>
        <v>103293.98505030086</v>
      </c>
      <c r="H39" s="15">
        <f t="shared" si="7"/>
        <v>-7753.9720681191011</v>
      </c>
      <c r="I39" s="11">
        <f t="shared" si="2"/>
        <v>19938.785318020542</v>
      </c>
      <c r="J39" s="11">
        <f t="shared" si="8"/>
        <v>137078.84474781592</v>
      </c>
      <c r="K39" s="17">
        <f t="shared" si="11"/>
        <v>-20561.826712172387</v>
      </c>
      <c r="L39" s="11">
        <f t="shared" si="12"/>
        <v>1507244.2508318231</v>
      </c>
      <c r="M39" s="13">
        <f t="shared" si="9"/>
        <v>2135785.2004528889</v>
      </c>
      <c r="N39" s="13">
        <f t="shared" si="13"/>
        <v>1581615.9200680398</v>
      </c>
      <c r="O39" s="13">
        <f t="shared" si="3"/>
        <v>554169.28038484906</v>
      </c>
      <c r="P39" s="16">
        <f t="shared" si="4"/>
        <v>2.8138624543715265</v>
      </c>
      <c r="Q39" s="18">
        <f t="shared" si="10"/>
        <v>196942.56182419628</v>
      </c>
      <c r="R39" s="19">
        <f t="shared" si="14"/>
        <v>8.2059400760081775</v>
      </c>
      <c r="S39" s="23">
        <f t="shared" si="15"/>
        <v>6.5478778394034265E-2</v>
      </c>
      <c r="T39" s="19">
        <f t="shared" si="16"/>
        <v>1.3503817035181394</v>
      </c>
      <c r="U39" s="23">
        <f t="shared" si="18"/>
        <v>8.6194293594530347E-3</v>
      </c>
      <c r="W39">
        <v>91</v>
      </c>
      <c r="X39" s="13">
        <f>'constant rates'!O24</f>
        <v>40279.743261921103</v>
      </c>
      <c r="Y39" s="13">
        <f>O24</f>
        <v>65069.75657175394</v>
      </c>
    </row>
    <row r="40" spans="1:32" x14ac:dyDescent="0.55000000000000004">
      <c r="A40">
        <v>37</v>
      </c>
      <c r="B40">
        <v>107</v>
      </c>
      <c r="C40">
        <v>4.0999999999999996</v>
      </c>
      <c r="D40" s="9">
        <f t="shared" si="5"/>
        <v>103293.98505030086</v>
      </c>
      <c r="E40" s="9">
        <f t="shared" si="0"/>
        <v>113623.38355533096</v>
      </c>
      <c r="F40" s="9">
        <f t="shared" si="6"/>
        <v>25193.654890317284</v>
      </c>
      <c r="G40" s="9">
        <f t="shared" si="1"/>
        <v>88429.728665013681</v>
      </c>
      <c r="H40" s="15">
        <f t="shared" si="7"/>
        <v>-7054.2233692888403</v>
      </c>
      <c r="I40" s="11">
        <f t="shared" si="2"/>
        <v>18139.431521028444</v>
      </c>
      <c r="J40" s="11">
        <f t="shared" si="8"/>
        <v>150724.42508318232</v>
      </c>
      <c r="K40" s="17">
        <f t="shared" si="11"/>
        <v>-22608.663762477347</v>
      </c>
      <c r="L40" s="11">
        <f t="shared" si="12"/>
        <v>1653499.4436735564</v>
      </c>
      <c r="M40" s="13">
        <f t="shared" si="9"/>
        <v>2349363.7204981782</v>
      </c>
      <c r="N40" s="13">
        <f t="shared" si="13"/>
        <v>1717168.8483123663</v>
      </c>
      <c r="O40" s="13">
        <f t="shared" si="3"/>
        <v>632194.87218581187</v>
      </c>
      <c r="P40" s="16">
        <f t="shared" si="4"/>
        <v>2.8982783280026725</v>
      </c>
      <c r="Q40" s="18">
        <f t="shared" si="10"/>
        <v>218127.72985867248</v>
      </c>
      <c r="R40" s="19">
        <f t="shared" si="14"/>
        <v>9.0886554107780206</v>
      </c>
      <c r="S40" s="23">
        <f t="shared" si="15"/>
        <v>6.6311905080491451E-2</v>
      </c>
      <c r="T40" s="19">
        <f t="shared" si="16"/>
        <v>1.3681611582967703</v>
      </c>
      <c r="U40" s="23">
        <f t="shared" si="18"/>
        <v>8.7454538082911704E-3</v>
      </c>
      <c r="W40">
        <v>96</v>
      </c>
      <c r="X40" s="13">
        <f>'constant rates'!O29</f>
        <v>99232.188113334123</v>
      </c>
      <c r="Y40" s="13">
        <f>O29</f>
        <v>137348.26514408039</v>
      </c>
    </row>
    <row r="41" spans="1:32" x14ac:dyDescent="0.55000000000000004">
      <c r="A41">
        <v>38</v>
      </c>
      <c r="B41">
        <v>108</v>
      </c>
      <c r="C41">
        <v>3.9</v>
      </c>
      <c r="D41" s="9">
        <f t="shared" si="5"/>
        <v>88429.728665013681</v>
      </c>
      <c r="E41" s="9">
        <f t="shared" si="0"/>
        <v>97272.701531515064</v>
      </c>
      <c r="F41" s="9">
        <f t="shared" si="6"/>
        <v>22674.289401285561</v>
      </c>
      <c r="G41" s="9">
        <f t="shared" si="1"/>
        <v>74598.412130229495</v>
      </c>
      <c r="H41" s="15">
        <f t="shared" si="7"/>
        <v>-6348.8010323599574</v>
      </c>
      <c r="I41" s="11">
        <f t="shared" si="2"/>
        <v>16325.488368925604</v>
      </c>
      <c r="J41" s="11">
        <f t="shared" si="8"/>
        <v>165349.94436735567</v>
      </c>
      <c r="K41" s="17">
        <f t="shared" si="11"/>
        <v>-24802.491655103349</v>
      </c>
      <c r="L41" s="11">
        <f t="shared" si="12"/>
        <v>1810372.3847547343</v>
      </c>
      <c r="M41" s="13">
        <f t="shared" si="9"/>
        <v>2584300.092547996</v>
      </c>
      <c r="N41" s="13">
        <f t="shared" si="13"/>
        <v>1864083.2414884996</v>
      </c>
      <c r="O41" s="13">
        <f t="shared" si="3"/>
        <v>720216.8510594964</v>
      </c>
      <c r="P41" s="16">
        <f t="shared" si="4"/>
        <v>2.9852266778427525</v>
      </c>
      <c r="Q41" s="18">
        <f t="shared" si="10"/>
        <v>241260.35600752258</v>
      </c>
      <c r="R41" s="19">
        <f t="shared" si="14"/>
        <v>10.052514833646775</v>
      </c>
      <c r="S41" s="23">
        <f t="shared" si="15"/>
        <v>6.709147791764436E-2</v>
      </c>
      <c r="T41" s="19">
        <f t="shared" si="16"/>
        <v>1.3863651767419958</v>
      </c>
      <c r="U41" s="23">
        <f t="shared" si="18"/>
        <v>8.8684270873085058E-3</v>
      </c>
      <c r="W41">
        <v>100</v>
      </c>
      <c r="X41" s="13">
        <f>'constant rates'!O33</f>
        <v>190638.29552259436</v>
      </c>
      <c r="Y41" s="13">
        <f>O33</f>
        <v>244057.07290826505</v>
      </c>
    </row>
    <row r="42" spans="1:32" x14ac:dyDescent="0.55000000000000004">
      <c r="A42">
        <v>39</v>
      </c>
      <c r="B42">
        <v>109</v>
      </c>
      <c r="C42">
        <v>3.7</v>
      </c>
      <c r="D42" s="9">
        <f t="shared" si="5"/>
        <v>74598.412130229495</v>
      </c>
      <c r="E42" s="9">
        <f t="shared" si="0"/>
        <v>82058.253343252451</v>
      </c>
      <c r="F42" s="9">
        <f t="shared" si="6"/>
        <v>20161.733008170133</v>
      </c>
      <c r="G42" s="9">
        <f t="shared" si="1"/>
        <v>61896.520335082314</v>
      </c>
      <c r="H42" s="15">
        <f t="shared" si="7"/>
        <v>-5645.2852422876376</v>
      </c>
      <c r="I42" s="11">
        <f t="shared" si="2"/>
        <v>14516.447765882494</v>
      </c>
      <c r="J42" s="11">
        <f t="shared" si="8"/>
        <v>181037.23847547345</v>
      </c>
      <c r="K42" s="17">
        <f t="shared" si="11"/>
        <v>-27155.585771321017</v>
      </c>
      <c r="L42" s="11">
        <f t="shared" si="12"/>
        <v>1978770.4852247692</v>
      </c>
      <c r="M42" s="13">
        <f t="shared" si="9"/>
        <v>2842730.1018027957</v>
      </c>
      <c r="N42" s="13">
        <f t="shared" si="13"/>
        <v>2023335.9798660285</v>
      </c>
      <c r="O42" s="13">
        <f t="shared" si="3"/>
        <v>819394.12193676713</v>
      </c>
      <c r="P42" s="16">
        <f t="shared" si="4"/>
        <v>3.074783478178035</v>
      </c>
      <c r="Q42" s="18">
        <f t="shared" si="10"/>
        <v>266488.39755776874</v>
      </c>
      <c r="R42" s="19">
        <f t="shared" si="14"/>
        <v>11.103683231573697</v>
      </c>
      <c r="S42" s="23">
        <f t="shared" si="15"/>
        <v>6.781945764001085E-2</v>
      </c>
      <c r="T42" s="19">
        <f t="shared" si="16"/>
        <v>1.4049718534590689</v>
      </c>
      <c r="U42" s="23">
        <f t="shared" si="18"/>
        <v>8.9879743142953217E-3</v>
      </c>
    </row>
    <row r="43" spans="1:32" x14ac:dyDescent="0.55000000000000004">
      <c r="A43">
        <v>40</v>
      </c>
      <c r="B43">
        <v>110</v>
      </c>
      <c r="C43">
        <v>3.5</v>
      </c>
      <c r="D43" s="9">
        <f t="shared" si="5"/>
        <v>61896.520335082314</v>
      </c>
      <c r="E43" s="9">
        <f t="shared" si="0"/>
        <v>68086.172368590545</v>
      </c>
      <c r="F43" s="9">
        <f t="shared" si="6"/>
        <v>17684.720095737805</v>
      </c>
      <c r="G43" s="9">
        <f t="shared" si="1"/>
        <v>50401.452272852737</v>
      </c>
      <c r="H43" s="15">
        <f t="shared" si="7"/>
        <v>-4951.7216268065858</v>
      </c>
      <c r="I43" s="11">
        <f t="shared" si="2"/>
        <v>12732.998468931219</v>
      </c>
      <c r="J43" s="11">
        <f t="shared" si="8"/>
        <v>197877.04852247692</v>
      </c>
      <c r="K43" s="17">
        <f t="shared" si="11"/>
        <v>-29681.557278371536</v>
      </c>
      <c r="L43" s="11">
        <f t="shared" si="12"/>
        <v>2159698.9749378059</v>
      </c>
      <c r="M43" s="13">
        <f t="shared" si="9"/>
        <v>3127003.1119830753</v>
      </c>
      <c r="N43" s="13">
        <f t="shared" si="13"/>
        <v>2195988.02057426</v>
      </c>
      <c r="O43" s="13">
        <f t="shared" si="3"/>
        <v>931015.09140881523</v>
      </c>
      <c r="P43" s="16">
        <f t="shared" si="4"/>
        <v>3.1670269825233763</v>
      </c>
      <c r="Q43" s="18">
        <f t="shared" si="10"/>
        <v>293971.31648907362</v>
      </c>
      <c r="R43" s="19">
        <f t="shared" si="14"/>
        <v>12.248804853711402</v>
      </c>
      <c r="S43" s="23">
        <f t="shared" si="15"/>
        <v>6.849811816325313E-2</v>
      </c>
      <c r="T43" s="19">
        <f t="shared" si="16"/>
        <v>1.4239618261511968</v>
      </c>
      <c r="U43" s="23">
        <f t="shared" si="18"/>
        <v>9.1038312263713728E-3</v>
      </c>
    </row>
    <row r="44" spans="1:32" x14ac:dyDescent="0.55000000000000004">
      <c r="A44">
        <v>41</v>
      </c>
      <c r="B44">
        <v>111</v>
      </c>
      <c r="C44">
        <v>3.4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U44" s="14"/>
      <c r="V44" s="14"/>
    </row>
    <row r="45" spans="1:32" x14ac:dyDescent="0.55000000000000004">
      <c r="A45">
        <v>42</v>
      </c>
      <c r="B45">
        <v>112</v>
      </c>
      <c r="C45">
        <v>3.3</v>
      </c>
    </row>
    <row r="46" spans="1:32" ht="31.5" customHeight="1" x14ac:dyDescent="0.55000000000000004">
      <c r="A46">
        <v>43</v>
      </c>
      <c r="B46">
        <v>113</v>
      </c>
      <c r="C46">
        <v>3.1</v>
      </c>
      <c r="Q46" s="1"/>
      <c r="R46" s="1" t="s">
        <v>45</v>
      </c>
      <c r="S46" s="1" t="s">
        <v>46</v>
      </c>
      <c r="T46" s="1" t="s">
        <v>47</v>
      </c>
      <c r="U46" s="1" t="s">
        <v>48</v>
      </c>
    </row>
    <row r="47" spans="1:32" x14ac:dyDescent="0.55000000000000004">
      <c r="A47">
        <v>44</v>
      </c>
      <c r="B47">
        <v>114</v>
      </c>
      <c r="C47">
        <v>3</v>
      </c>
      <c r="R47" s="25">
        <f>R18</f>
        <v>0.71186535248609517</v>
      </c>
      <c r="S47" s="26">
        <f>S18</f>
        <v>3.9145593079336516E-2</v>
      </c>
      <c r="T47" s="25">
        <f>T18</f>
        <v>1.0983463807579488</v>
      </c>
      <c r="U47" s="26">
        <f>U18</f>
        <v>6.7229092985698902E-3</v>
      </c>
      <c r="Y47" s="23"/>
    </row>
    <row r="48" spans="1:32" x14ac:dyDescent="0.55000000000000004">
      <c r="A48">
        <v>45</v>
      </c>
      <c r="B48">
        <v>115</v>
      </c>
      <c r="C48">
        <v>2.9</v>
      </c>
      <c r="K48" s="14"/>
      <c r="L48" s="14"/>
      <c r="M48" s="14"/>
      <c r="N48" s="14"/>
      <c r="O48" s="14"/>
      <c r="R48" s="25">
        <f>R28</f>
        <v>2.4302563544195865</v>
      </c>
      <c r="S48" s="26">
        <f>S28</f>
        <v>5.2701578291461271E-2</v>
      </c>
      <c r="T48" s="25">
        <f>T28</f>
        <v>1.1881941378735699</v>
      </c>
      <c r="U48" s="26">
        <f>U28</f>
        <v>7.2106483994638371E-3</v>
      </c>
      <c r="X48" s="10"/>
      <c r="Y48" s="10"/>
      <c r="Z48" s="10"/>
      <c r="AA48" s="10"/>
      <c r="AB48" s="10"/>
      <c r="AC48" s="10"/>
      <c r="AD48" s="10"/>
      <c r="AE48" s="10"/>
      <c r="AF48" s="10"/>
    </row>
    <row r="49" spans="1:31" x14ac:dyDescent="0.55000000000000004">
      <c r="A49">
        <v>46</v>
      </c>
      <c r="B49">
        <v>116</v>
      </c>
      <c r="C49">
        <v>2.8</v>
      </c>
      <c r="K49" s="14"/>
      <c r="X49" s="14"/>
    </row>
    <row r="50" spans="1:31" x14ac:dyDescent="0.55000000000000004">
      <c r="A50">
        <v>47</v>
      </c>
      <c r="B50">
        <v>117</v>
      </c>
      <c r="C50">
        <v>2.7</v>
      </c>
      <c r="K50" s="14"/>
      <c r="L50" s="14"/>
      <c r="X50" s="14"/>
      <c r="Y50" s="14"/>
    </row>
    <row r="51" spans="1:31" x14ac:dyDescent="0.55000000000000004">
      <c r="A51">
        <v>48</v>
      </c>
      <c r="B51">
        <v>118</v>
      </c>
      <c r="C51">
        <v>2.5</v>
      </c>
      <c r="K51" s="14"/>
      <c r="L51" s="14"/>
      <c r="M51" s="14"/>
      <c r="W51" s="14"/>
      <c r="X51" s="14"/>
      <c r="Y51" s="14"/>
      <c r="Z51" s="14"/>
    </row>
    <row r="52" spans="1:31" x14ac:dyDescent="0.55000000000000004">
      <c r="A52">
        <v>49</v>
      </c>
      <c r="B52">
        <v>119</v>
      </c>
      <c r="C52">
        <v>2.2999999999999998</v>
      </c>
      <c r="K52" s="14"/>
      <c r="L52" s="14"/>
      <c r="M52" s="14"/>
      <c r="N52" s="14"/>
      <c r="W52" s="14"/>
      <c r="X52" s="14"/>
      <c r="Y52" s="14"/>
      <c r="Z52" s="14"/>
      <c r="AA52" s="14"/>
    </row>
    <row r="53" spans="1:31" x14ac:dyDescent="0.55000000000000004">
      <c r="A53">
        <v>50</v>
      </c>
      <c r="B53">
        <v>120</v>
      </c>
      <c r="C53">
        <v>2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W53" s="14"/>
      <c r="X53" s="14"/>
      <c r="Y53" s="14"/>
      <c r="Z53" s="14"/>
      <c r="AA53" s="14"/>
      <c r="AB53" s="14"/>
    </row>
    <row r="54" spans="1:31" x14ac:dyDescent="0.55000000000000004">
      <c r="A54">
        <v>51</v>
      </c>
      <c r="B54">
        <v>121</v>
      </c>
      <c r="C54">
        <v>2</v>
      </c>
      <c r="W54" s="14"/>
      <c r="X54" s="14"/>
      <c r="Y54" s="14"/>
      <c r="Z54" s="14"/>
      <c r="AA54" s="14"/>
      <c r="AB54" s="14"/>
      <c r="AC54" s="14"/>
    </row>
    <row r="55" spans="1:31" x14ac:dyDescent="0.55000000000000004">
      <c r="A55">
        <v>52</v>
      </c>
      <c r="B55">
        <v>122</v>
      </c>
      <c r="C55">
        <v>2</v>
      </c>
      <c r="W55" s="14"/>
      <c r="X55" s="14"/>
      <c r="Y55" s="14"/>
      <c r="Z55" s="14"/>
      <c r="AA55" s="14"/>
      <c r="AB55" s="14"/>
      <c r="AC55" s="14"/>
      <c r="AD55" s="14"/>
    </row>
    <row r="56" spans="1:31" x14ac:dyDescent="0.55000000000000004">
      <c r="A56">
        <v>53</v>
      </c>
      <c r="B56">
        <v>123</v>
      </c>
      <c r="C56">
        <v>2</v>
      </c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 x14ac:dyDescent="0.55000000000000004">
      <c r="A57">
        <v>54</v>
      </c>
      <c r="B57">
        <v>124</v>
      </c>
      <c r="C57">
        <v>2</v>
      </c>
    </row>
    <row r="58" spans="1:31" x14ac:dyDescent="0.55000000000000004">
      <c r="A58">
        <v>55</v>
      </c>
      <c r="B58">
        <v>125</v>
      </c>
      <c r="C58">
        <v>2</v>
      </c>
    </row>
    <row r="60" spans="1:31" x14ac:dyDescent="0.55000000000000004">
      <c r="G60" s="14"/>
    </row>
    <row r="61" spans="1:31" x14ac:dyDescent="0.55000000000000004">
      <c r="G61" s="14"/>
    </row>
    <row r="62" spans="1:31" x14ac:dyDescent="0.55000000000000004">
      <c r="G62" s="14"/>
    </row>
    <row r="63" spans="1:31" x14ac:dyDescent="0.55000000000000004">
      <c r="G63" s="14"/>
    </row>
    <row r="64" spans="1:31" x14ac:dyDescent="0.55000000000000004">
      <c r="G64" s="14"/>
    </row>
    <row r="65" spans="7:7" x14ac:dyDescent="0.55000000000000004">
      <c r="G65" s="14"/>
    </row>
    <row r="66" spans="7:7" x14ac:dyDescent="0.55000000000000004">
      <c r="G66" s="1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3DA57-4A25-4A88-9CF7-47742768E06B}">
  <dimension ref="A1:AF66"/>
  <sheetViews>
    <sheetView zoomScale="75" zoomScaleNormal="75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H1" sqref="H1"/>
    </sheetView>
  </sheetViews>
  <sheetFormatPr defaultRowHeight="14.4" x14ac:dyDescent="0.55000000000000004"/>
  <cols>
    <col min="1" max="1" width="6" customWidth="1"/>
    <col min="2" max="2" width="4.05078125" customWidth="1"/>
    <col min="3" max="3" width="6.3671875" customWidth="1"/>
    <col min="5" max="5" width="11.734375" customWidth="1"/>
    <col min="6" max="6" width="7.578125" customWidth="1"/>
    <col min="7" max="7" width="11.7890625" customWidth="1"/>
    <col min="8" max="8" width="10.41796875" customWidth="1"/>
    <col min="10" max="10" width="11.578125" customWidth="1"/>
    <col min="11" max="11" width="8.578125" customWidth="1"/>
    <col min="12" max="12" width="9.83984375" customWidth="1"/>
    <col min="13" max="13" width="11.578125" customWidth="1"/>
    <col min="14" max="14" width="11.68359375" customWidth="1"/>
    <col min="15" max="15" width="11.83984375" customWidth="1"/>
    <col min="16" max="16" width="6.734375" customWidth="1"/>
    <col min="17" max="17" width="10.3671875" customWidth="1"/>
    <col min="18" max="19" width="8.41796875" hidden="1" customWidth="1"/>
    <col min="20" max="20" width="8" hidden="1" customWidth="1"/>
    <col min="21" max="21" width="8.05078125" hidden="1" customWidth="1"/>
    <col min="22" max="22" width="10.578125" customWidth="1"/>
    <col min="23" max="23" width="9.62890625" bestFit="1" customWidth="1"/>
    <col min="24" max="24" width="10.89453125" customWidth="1"/>
    <col min="25" max="25" width="10.5234375" customWidth="1"/>
    <col min="26" max="26" width="10.578125" customWidth="1"/>
    <col min="27" max="27" width="9.20703125" bestFit="1" customWidth="1"/>
    <col min="28" max="28" width="10.734375" customWidth="1"/>
    <col min="29" max="31" width="9.20703125" bestFit="1" customWidth="1"/>
    <col min="32" max="32" width="9.7890625" customWidth="1"/>
  </cols>
  <sheetData>
    <row r="1" spans="1:29" s="1" customFormat="1" ht="45" customHeight="1" x14ac:dyDescent="0.95">
      <c r="E1" s="2" t="s">
        <v>0</v>
      </c>
      <c r="F1" s="29">
        <v>0.32</v>
      </c>
      <c r="G1" s="2" t="s">
        <v>1</v>
      </c>
      <c r="H1" s="29">
        <v>0.22</v>
      </c>
      <c r="I1" s="2" t="s">
        <v>2</v>
      </c>
      <c r="J1" s="3">
        <v>0.1</v>
      </c>
      <c r="K1" s="2" t="s">
        <v>3</v>
      </c>
      <c r="L1" s="3">
        <v>0.15</v>
      </c>
      <c r="M1" s="2" t="s">
        <v>4</v>
      </c>
      <c r="N1" s="4">
        <v>0.03</v>
      </c>
      <c r="O1" s="2" t="s">
        <v>5</v>
      </c>
      <c r="P1" s="4">
        <v>0.1</v>
      </c>
      <c r="R1" s="5">
        <f>G4-M4</f>
        <v>32000</v>
      </c>
      <c r="S1" s="6" t="s">
        <v>6</v>
      </c>
    </row>
    <row r="2" spans="1:29" s="1" customFormat="1" ht="59.4" customHeight="1" x14ac:dyDescent="0.55000000000000004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20</v>
      </c>
      <c r="O2" s="6" t="s">
        <v>21</v>
      </c>
      <c r="P2" s="6" t="s">
        <v>22</v>
      </c>
      <c r="Q2" s="6" t="s">
        <v>23</v>
      </c>
      <c r="R2" s="6" t="s">
        <v>24</v>
      </c>
      <c r="S2" s="6" t="s">
        <v>25</v>
      </c>
      <c r="T2" s="6" t="s">
        <v>26</v>
      </c>
      <c r="U2" s="6" t="s">
        <v>27</v>
      </c>
      <c r="V2" s="6"/>
      <c r="W2" s="6"/>
    </row>
    <row r="3" spans="1:29" s="1" customFormat="1" ht="30.6" customHeight="1" x14ac:dyDescent="0.55000000000000004">
      <c r="D3" s="7" t="s">
        <v>28</v>
      </c>
      <c r="F3" s="8" t="s">
        <v>29</v>
      </c>
      <c r="G3" s="8" t="s">
        <v>30</v>
      </c>
      <c r="H3" s="8" t="s">
        <v>31</v>
      </c>
      <c r="I3" s="8" t="s">
        <v>32</v>
      </c>
      <c r="J3" s="8" t="s">
        <v>33</v>
      </c>
      <c r="K3" s="8" t="s">
        <v>34</v>
      </c>
      <c r="L3" s="8" t="s">
        <v>35</v>
      </c>
      <c r="M3" s="8" t="s">
        <v>36</v>
      </c>
      <c r="N3" s="8" t="s">
        <v>37</v>
      </c>
      <c r="O3" s="8" t="s">
        <v>38</v>
      </c>
      <c r="P3" s="8"/>
      <c r="Q3" s="8" t="s">
        <v>39</v>
      </c>
      <c r="R3" s="8" t="s">
        <v>40</v>
      </c>
      <c r="S3" s="8" t="s">
        <v>41</v>
      </c>
      <c r="T3" s="8" t="s">
        <v>42</v>
      </c>
      <c r="U3" s="8" t="s">
        <v>43</v>
      </c>
    </row>
    <row r="4" spans="1:29" ht="14.7" thickBot="1" x14ac:dyDescent="0.6">
      <c r="A4">
        <v>1</v>
      </c>
      <c r="B4">
        <v>71</v>
      </c>
      <c r="D4" s="9"/>
      <c r="E4" s="9"/>
      <c r="F4" s="9"/>
      <c r="G4" s="9">
        <v>100000</v>
      </c>
      <c r="H4" s="10"/>
      <c r="I4" s="11"/>
      <c r="J4" s="11"/>
      <c r="K4" s="12"/>
      <c r="L4" s="12"/>
      <c r="M4" s="13">
        <f>G4*(1-F1)</f>
        <v>68000</v>
      </c>
      <c r="N4" s="13"/>
      <c r="O4" s="13"/>
      <c r="P4" s="13">
        <v>1</v>
      </c>
      <c r="Q4" s="13"/>
      <c r="R4" s="13"/>
      <c r="S4" s="13"/>
      <c r="T4" s="13"/>
      <c r="U4" s="13"/>
      <c r="Z4" s="14"/>
      <c r="AA4" s="14"/>
      <c r="AB4" s="14"/>
    </row>
    <row r="5" spans="1:29" ht="26.1" thickBot="1" x14ac:dyDescent="1">
      <c r="A5">
        <v>2</v>
      </c>
      <c r="B5">
        <v>72</v>
      </c>
      <c r="C5">
        <v>27.4</v>
      </c>
      <c r="D5" s="9">
        <v>100000</v>
      </c>
      <c r="E5" s="9">
        <f t="shared" ref="E5:E43" si="0">D5*(1+P$1)</f>
        <v>110000.00000000001</v>
      </c>
      <c r="F5" s="9">
        <f>G4/C5</f>
        <v>3649.6350364963505</v>
      </c>
      <c r="G5" s="9">
        <f t="shared" ref="G5:G43" si="1">E5-F5</f>
        <v>106350.36496350367</v>
      </c>
      <c r="H5" s="27">
        <f>-H$1*F5</f>
        <v>-802.91970802919707</v>
      </c>
      <c r="I5" s="11">
        <f t="shared" ref="I5:I43" si="2">F5+H5</f>
        <v>2846.7153284671535</v>
      </c>
      <c r="J5" s="11"/>
      <c r="K5" s="12"/>
      <c r="L5" s="11">
        <f>I5</f>
        <v>2846.7153284671535</v>
      </c>
      <c r="M5" s="13">
        <f>M4*(1+J$1)</f>
        <v>74800</v>
      </c>
      <c r="N5" s="13">
        <f>((1-H$1)*G5)+L5</f>
        <v>85800.000000000015</v>
      </c>
      <c r="O5" s="41">
        <f t="shared" ref="O5:O43" si="3">M5-N5</f>
        <v>-11000.000000000015</v>
      </c>
      <c r="P5" s="16">
        <f t="shared" ref="P5:P43" si="4">P4*(1+N$1)</f>
        <v>1.03</v>
      </c>
      <c r="Z5" s="10"/>
    </row>
    <row r="6" spans="1:29" x14ac:dyDescent="0.55000000000000004">
      <c r="A6">
        <v>3</v>
      </c>
      <c r="B6">
        <v>73</v>
      </c>
      <c r="C6">
        <v>26.5</v>
      </c>
      <c r="D6" s="9">
        <f t="shared" ref="D6:D43" si="5">G5</f>
        <v>106350.36496350367</v>
      </c>
      <c r="E6" s="9">
        <f t="shared" si="0"/>
        <v>116985.40145985405</v>
      </c>
      <c r="F6" s="9">
        <f t="shared" ref="F6:F43" si="6">G5/C6</f>
        <v>4013.2213193774969</v>
      </c>
      <c r="G6" s="9">
        <f t="shared" si="1"/>
        <v>112972.18014047656</v>
      </c>
      <c r="H6" s="27">
        <f t="shared" ref="H6:H43" si="7">-H$1*F6</f>
        <v>-882.90869026304938</v>
      </c>
      <c r="I6" s="11">
        <f t="shared" si="2"/>
        <v>3130.3126291144476</v>
      </c>
      <c r="J6" s="11">
        <f t="shared" ref="J6:J43" si="8">L5*J$1</f>
        <v>284.67153284671537</v>
      </c>
      <c r="K6" s="27">
        <f>J6*-L$1</f>
        <v>-42.700729927007302</v>
      </c>
      <c r="L6" s="11">
        <f>L5+J6+K6+I6</f>
        <v>6218.9987605013093</v>
      </c>
      <c r="M6" s="13">
        <f t="shared" ref="M6:M43" si="9">M5*(1+J$1)</f>
        <v>82280</v>
      </c>
      <c r="N6" s="13">
        <f>((1-H$1)*G6)+L6</f>
        <v>94337.299270073039</v>
      </c>
      <c r="O6" s="20">
        <f t="shared" si="3"/>
        <v>-12057.299270073039</v>
      </c>
      <c r="P6" s="16">
        <f t="shared" si="4"/>
        <v>1.0609</v>
      </c>
      <c r="Q6" s="18">
        <f t="shared" ref="Q6:Q43" si="10">O6/P6</f>
        <v>-11365.160967172249</v>
      </c>
      <c r="R6" s="19"/>
      <c r="W6" s="20"/>
      <c r="X6" s="21"/>
      <c r="Z6" s="22"/>
      <c r="AA6" s="14"/>
      <c r="AB6" s="14"/>
    </row>
    <row r="7" spans="1:29" x14ac:dyDescent="0.55000000000000004">
      <c r="A7">
        <v>4</v>
      </c>
      <c r="B7">
        <v>74</v>
      </c>
      <c r="C7">
        <v>25.5</v>
      </c>
      <c r="D7" s="9">
        <f t="shared" si="5"/>
        <v>112972.18014047656</v>
      </c>
      <c r="E7" s="9">
        <f t="shared" si="0"/>
        <v>124269.39815452423</v>
      </c>
      <c r="F7" s="9">
        <f t="shared" si="6"/>
        <v>4430.2815741363356</v>
      </c>
      <c r="G7" s="9">
        <f t="shared" si="1"/>
        <v>119839.1165803879</v>
      </c>
      <c r="H7" s="27">
        <f t="shared" si="7"/>
        <v>-974.66194630999382</v>
      </c>
      <c r="I7" s="11">
        <f t="shared" si="2"/>
        <v>3455.6196278263419</v>
      </c>
      <c r="J7" s="11">
        <f t="shared" si="8"/>
        <v>621.89987605013096</v>
      </c>
      <c r="K7" s="27">
        <f t="shared" ref="K7:K43" si="11">J7*-L$1</f>
        <v>-93.284981407519638</v>
      </c>
      <c r="L7" s="11">
        <f t="shared" ref="L7:L43" si="12">L6+J7+K7+I7</f>
        <v>10203.233282970263</v>
      </c>
      <c r="M7" s="13">
        <f t="shared" si="9"/>
        <v>90508.000000000015</v>
      </c>
      <c r="N7" s="13">
        <f t="shared" ref="N7:N43" si="13">((1-H$1)*G7)+L7</f>
        <v>103677.74421567282</v>
      </c>
      <c r="O7" s="20">
        <f t="shared" si="3"/>
        <v>-13169.744215672807</v>
      </c>
      <c r="P7" s="16">
        <f t="shared" si="4"/>
        <v>1.092727</v>
      </c>
      <c r="Q7" s="18">
        <f t="shared" si="10"/>
        <v>-12052.181574787488</v>
      </c>
      <c r="R7" s="19"/>
      <c r="W7" s="20"/>
      <c r="X7" s="21"/>
      <c r="Z7" s="10"/>
      <c r="AC7" s="14"/>
    </row>
    <row r="8" spans="1:29" x14ac:dyDescent="0.55000000000000004">
      <c r="A8">
        <v>5</v>
      </c>
      <c r="B8">
        <v>75</v>
      </c>
      <c r="C8">
        <v>24.6</v>
      </c>
      <c r="D8" s="9">
        <f t="shared" si="5"/>
        <v>119839.1165803879</v>
      </c>
      <c r="E8" s="9">
        <f t="shared" si="0"/>
        <v>131823.02823842669</v>
      </c>
      <c r="F8" s="9">
        <f t="shared" si="6"/>
        <v>4871.5088040808087</v>
      </c>
      <c r="G8" s="9">
        <f t="shared" si="1"/>
        <v>126951.51943434589</v>
      </c>
      <c r="H8" s="27">
        <f t="shared" si="7"/>
        <v>-1071.7319368977778</v>
      </c>
      <c r="I8" s="11">
        <f t="shared" si="2"/>
        <v>3799.7768671830308</v>
      </c>
      <c r="J8" s="11">
        <f t="shared" si="8"/>
        <v>1020.3233282970264</v>
      </c>
      <c r="K8" s="27">
        <f t="shared" si="11"/>
        <v>-153.04849924455394</v>
      </c>
      <c r="L8" s="11">
        <f t="shared" si="12"/>
        <v>14870.284979205766</v>
      </c>
      <c r="M8" s="13">
        <f t="shared" si="9"/>
        <v>99558.800000000017</v>
      </c>
      <c r="N8" s="13">
        <f t="shared" si="13"/>
        <v>113892.47013799557</v>
      </c>
      <c r="O8" s="20">
        <f t="shared" si="3"/>
        <v>-14333.670137995548</v>
      </c>
      <c r="P8" s="16">
        <f t="shared" si="4"/>
        <v>1.1255088100000001</v>
      </c>
      <c r="Q8" s="18">
        <f t="shared" si="10"/>
        <v>-12735.280266704929</v>
      </c>
      <c r="R8" s="19">
        <f t="shared" ref="R8:R43" si="14">Q8/R$1</f>
        <v>-0.39797750833452905</v>
      </c>
      <c r="S8" s="23">
        <f t="shared" ref="S8:S43" si="15">POWER((1+Q8/R$1),1/(A8-A$4))-1</f>
        <v>-0.11914752444791687</v>
      </c>
      <c r="T8" s="19">
        <f t="shared" ref="T8:T43" si="16">M8/N8</f>
        <v>0.87414734160538932</v>
      </c>
      <c r="U8" s="23">
        <f t="shared" ref="U8:U12" si="17">POWER(M8/N8,1/(A8-A$4))-1</f>
        <v>-3.306749432836098E-2</v>
      </c>
      <c r="W8" s="20"/>
      <c r="Z8" s="14"/>
      <c r="AA8" s="14"/>
      <c r="AB8" s="14"/>
    </row>
    <row r="9" spans="1:29" x14ac:dyDescent="0.55000000000000004">
      <c r="A9">
        <v>6</v>
      </c>
      <c r="B9">
        <v>76</v>
      </c>
      <c r="C9">
        <v>23.7</v>
      </c>
      <c r="D9" s="9">
        <f t="shared" si="5"/>
        <v>126951.51943434589</v>
      </c>
      <c r="E9" s="9">
        <f t="shared" si="0"/>
        <v>139646.6713777805</v>
      </c>
      <c r="F9" s="9">
        <f t="shared" si="6"/>
        <v>5356.6041955420205</v>
      </c>
      <c r="G9" s="9">
        <f t="shared" si="1"/>
        <v>134290.06718223848</v>
      </c>
      <c r="H9" s="27">
        <f t="shared" si="7"/>
        <v>-1178.4529230192445</v>
      </c>
      <c r="I9" s="11">
        <f t="shared" si="2"/>
        <v>4178.1512725227758</v>
      </c>
      <c r="J9" s="11">
        <f t="shared" si="8"/>
        <v>1487.0284979205767</v>
      </c>
      <c r="K9" s="27">
        <f t="shared" si="11"/>
        <v>-223.05427468808651</v>
      </c>
      <c r="L9" s="11">
        <f t="shared" si="12"/>
        <v>20312.410474961031</v>
      </c>
      <c r="M9" s="13">
        <f t="shared" si="9"/>
        <v>109514.68000000002</v>
      </c>
      <c r="N9" s="13">
        <f t="shared" si="13"/>
        <v>125058.66287710704</v>
      </c>
      <c r="O9" s="20">
        <f t="shared" si="3"/>
        <v>-15543.982877107017</v>
      </c>
      <c r="P9" s="16">
        <f t="shared" si="4"/>
        <v>1.1592740743000001</v>
      </c>
      <c r="Q9" s="18">
        <f t="shared" si="10"/>
        <v>-13408.376174109542</v>
      </c>
      <c r="R9" s="19">
        <f t="shared" si="14"/>
        <v>-0.41901175544092317</v>
      </c>
      <c r="S9" s="23">
        <f t="shared" si="15"/>
        <v>-0.10291526014537322</v>
      </c>
      <c r="T9" s="19">
        <f t="shared" si="16"/>
        <v>0.87570646831254051</v>
      </c>
      <c r="U9" s="23">
        <f t="shared" si="17"/>
        <v>-2.6195647078080753E-2</v>
      </c>
      <c r="V9" s="20"/>
      <c r="W9" s="20"/>
    </row>
    <row r="10" spans="1:29" x14ac:dyDescent="0.55000000000000004">
      <c r="A10">
        <v>7</v>
      </c>
      <c r="B10">
        <v>77</v>
      </c>
      <c r="C10">
        <v>22.9</v>
      </c>
      <c r="D10" s="9">
        <f t="shared" si="5"/>
        <v>134290.06718223848</v>
      </c>
      <c r="E10" s="9">
        <f t="shared" si="0"/>
        <v>147719.07390046233</v>
      </c>
      <c r="F10" s="9">
        <f t="shared" si="6"/>
        <v>5864.195073460196</v>
      </c>
      <c r="G10" s="9">
        <f t="shared" si="1"/>
        <v>141854.87882700213</v>
      </c>
      <c r="H10" s="27">
        <f t="shared" si="7"/>
        <v>-1290.1229161612432</v>
      </c>
      <c r="I10" s="11">
        <f t="shared" si="2"/>
        <v>4574.0721572989532</v>
      </c>
      <c r="J10" s="11">
        <f t="shared" si="8"/>
        <v>2031.2410474961032</v>
      </c>
      <c r="K10" s="27">
        <f t="shared" si="11"/>
        <v>-304.68615712441544</v>
      </c>
      <c r="L10" s="11">
        <f t="shared" si="12"/>
        <v>26613.037522631672</v>
      </c>
      <c r="M10" s="13">
        <f t="shared" si="9"/>
        <v>120466.14800000003</v>
      </c>
      <c r="N10" s="13">
        <f t="shared" si="13"/>
        <v>137259.84300769333</v>
      </c>
      <c r="O10" s="20">
        <f t="shared" si="3"/>
        <v>-16793.695007693299</v>
      </c>
      <c r="P10" s="16">
        <f t="shared" si="4"/>
        <v>1.1940522965290001</v>
      </c>
      <c r="Q10" s="18">
        <f t="shared" si="10"/>
        <v>-14064.455180490018</v>
      </c>
      <c r="R10" s="19">
        <f t="shared" si="14"/>
        <v>-0.43951422439031307</v>
      </c>
      <c r="S10" s="23">
        <f t="shared" si="15"/>
        <v>-9.1982749734604519E-2</v>
      </c>
      <c r="T10" s="19">
        <f t="shared" si="16"/>
        <v>0.87765034084475801</v>
      </c>
      <c r="U10" s="23">
        <f t="shared" si="17"/>
        <v>-2.1516317467444313E-2</v>
      </c>
      <c r="V10" s="20"/>
      <c r="W10" s="20"/>
      <c r="AA10" s="14"/>
    </row>
    <row r="11" spans="1:29" x14ac:dyDescent="0.55000000000000004">
      <c r="A11">
        <v>8</v>
      </c>
      <c r="B11">
        <v>78</v>
      </c>
      <c r="C11">
        <v>22</v>
      </c>
      <c r="D11" s="9">
        <f t="shared" si="5"/>
        <v>141854.87882700213</v>
      </c>
      <c r="E11" s="9">
        <f t="shared" si="0"/>
        <v>156040.36670970236</v>
      </c>
      <c r="F11" s="9">
        <f t="shared" si="6"/>
        <v>6447.9490375910063</v>
      </c>
      <c r="G11" s="9">
        <f t="shared" si="1"/>
        <v>149592.41767211136</v>
      </c>
      <c r="H11" s="27">
        <f t="shared" si="7"/>
        <v>-1418.5487882700213</v>
      </c>
      <c r="I11" s="11">
        <f t="shared" si="2"/>
        <v>5029.4002493209846</v>
      </c>
      <c r="J11" s="11">
        <f t="shared" si="8"/>
        <v>2661.3037522631676</v>
      </c>
      <c r="K11" s="27">
        <f t="shared" si="11"/>
        <v>-399.19556283947514</v>
      </c>
      <c r="L11" s="11">
        <f t="shared" si="12"/>
        <v>33904.545961376352</v>
      </c>
      <c r="M11" s="13">
        <f t="shared" si="9"/>
        <v>132512.76280000005</v>
      </c>
      <c r="N11" s="13">
        <f t="shared" si="13"/>
        <v>150586.63174562322</v>
      </c>
      <c r="O11" s="20">
        <f t="shared" si="3"/>
        <v>-18073.868945623166</v>
      </c>
      <c r="P11" s="16">
        <f t="shared" si="4"/>
        <v>1.2298738654248702</v>
      </c>
      <c r="Q11" s="18">
        <f t="shared" si="10"/>
        <v>-14695.709416818445</v>
      </c>
      <c r="R11" s="19">
        <f t="shared" si="14"/>
        <v>-0.45924091927557642</v>
      </c>
      <c r="S11" s="23">
        <f t="shared" si="15"/>
        <v>-8.4079691320638639E-2</v>
      </c>
      <c r="T11" s="19">
        <f t="shared" si="16"/>
        <v>0.87997693595966575</v>
      </c>
      <c r="U11" s="23">
        <f t="shared" si="17"/>
        <v>-1.8099848414525277E-2</v>
      </c>
      <c r="V11" s="24"/>
      <c r="W11" s="24"/>
      <c r="X11" s="24"/>
      <c r="Y11" s="24"/>
    </row>
    <row r="12" spans="1:29" x14ac:dyDescent="0.55000000000000004">
      <c r="A12">
        <v>9</v>
      </c>
      <c r="B12">
        <v>79</v>
      </c>
      <c r="C12">
        <v>21.1</v>
      </c>
      <c r="D12" s="9">
        <f t="shared" si="5"/>
        <v>149592.41767211136</v>
      </c>
      <c r="E12" s="9">
        <f t="shared" si="0"/>
        <v>164551.65943932251</v>
      </c>
      <c r="F12" s="9">
        <f t="shared" si="6"/>
        <v>7089.6880413322915</v>
      </c>
      <c r="G12" s="9">
        <f t="shared" si="1"/>
        <v>157461.97139799022</v>
      </c>
      <c r="H12" s="27">
        <f t="shared" si="7"/>
        <v>-1559.7313690931041</v>
      </c>
      <c r="I12" s="11">
        <f t="shared" si="2"/>
        <v>5529.9566722391874</v>
      </c>
      <c r="J12" s="11">
        <f t="shared" si="8"/>
        <v>3390.4545961376352</v>
      </c>
      <c r="K12" s="27">
        <f t="shared" si="11"/>
        <v>-508.56818942064524</v>
      </c>
      <c r="L12" s="11">
        <f t="shared" si="12"/>
        <v>42316.389040332535</v>
      </c>
      <c r="M12" s="13">
        <f t="shared" si="9"/>
        <v>145764.03908000008</v>
      </c>
      <c r="N12" s="13">
        <f t="shared" si="13"/>
        <v>165136.7267307649</v>
      </c>
      <c r="O12" s="20">
        <f t="shared" si="3"/>
        <v>-19372.687650764827</v>
      </c>
      <c r="P12" s="16">
        <f t="shared" si="4"/>
        <v>1.2667700813876164</v>
      </c>
      <c r="Q12" s="18">
        <f t="shared" si="10"/>
        <v>-15292.978524993296</v>
      </c>
      <c r="R12" s="19">
        <f t="shared" si="14"/>
        <v>-0.47790557890604046</v>
      </c>
      <c r="S12" s="23">
        <f t="shared" si="15"/>
        <v>-7.8026090010081539E-2</v>
      </c>
      <c r="T12" s="19">
        <f t="shared" si="16"/>
        <v>0.88268698287601632</v>
      </c>
      <c r="U12" s="23">
        <f t="shared" si="17"/>
        <v>-1.547705925596965E-2</v>
      </c>
      <c r="V12" s="24"/>
      <c r="W12" s="24"/>
      <c r="X12" s="24"/>
      <c r="Y12" s="24"/>
    </row>
    <row r="13" spans="1:29" ht="28.5" customHeight="1" x14ac:dyDescent="0.55000000000000004">
      <c r="A13">
        <v>10</v>
      </c>
      <c r="B13">
        <v>80</v>
      </c>
      <c r="C13">
        <v>20.2</v>
      </c>
      <c r="D13" s="9">
        <f t="shared" si="5"/>
        <v>157461.97139799022</v>
      </c>
      <c r="E13" s="9">
        <f t="shared" si="0"/>
        <v>173208.16853778926</v>
      </c>
      <c r="F13" s="9">
        <f t="shared" si="6"/>
        <v>7795.1470989104073</v>
      </c>
      <c r="G13" s="9">
        <f t="shared" si="1"/>
        <v>165413.02143887884</v>
      </c>
      <c r="H13" s="15">
        <f t="shared" si="7"/>
        <v>-1714.9323617602897</v>
      </c>
      <c r="I13" s="11">
        <f t="shared" si="2"/>
        <v>6080.2147371501178</v>
      </c>
      <c r="J13" s="11">
        <f t="shared" si="8"/>
        <v>4231.6389040332533</v>
      </c>
      <c r="K13" s="17">
        <f t="shared" si="11"/>
        <v>-634.74583560498797</v>
      </c>
      <c r="L13" s="11">
        <f t="shared" si="12"/>
        <v>51993.496845910915</v>
      </c>
      <c r="M13" s="13">
        <f t="shared" si="9"/>
        <v>160340.44298800008</v>
      </c>
      <c r="N13" s="13">
        <f t="shared" si="13"/>
        <v>181015.65356823642</v>
      </c>
      <c r="O13" s="13">
        <f t="shared" si="3"/>
        <v>-20675.210580236337</v>
      </c>
      <c r="P13" s="16">
        <f t="shared" si="4"/>
        <v>1.3047731838292449</v>
      </c>
      <c r="Q13" s="18">
        <f t="shared" si="10"/>
        <v>-15845.827333421112</v>
      </c>
      <c r="R13" s="19">
        <f t="shared" si="14"/>
        <v>-0.49518210416940972</v>
      </c>
      <c r="S13" s="23">
        <f t="shared" si="15"/>
        <v>-7.3138225613297747E-2</v>
      </c>
      <c r="T13" s="19">
        <f t="shared" si="16"/>
        <v>0.88578219522632318</v>
      </c>
      <c r="U13" s="23">
        <f>POWER(M13/N13,1/(A13-A$4))-1</f>
        <v>-1.3385625820752756E-2</v>
      </c>
      <c r="V13" s="23"/>
      <c r="W13" s="24"/>
      <c r="X13" s="24"/>
      <c r="Y13" s="24"/>
    </row>
    <row r="14" spans="1:29" x14ac:dyDescent="0.55000000000000004">
      <c r="A14">
        <v>11</v>
      </c>
      <c r="B14">
        <v>81</v>
      </c>
      <c r="C14">
        <v>19.399999999999999</v>
      </c>
      <c r="D14" s="9">
        <f t="shared" si="5"/>
        <v>165413.02143887884</v>
      </c>
      <c r="E14" s="9">
        <f t="shared" si="0"/>
        <v>181954.32358276675</v>
      </c>
      <c r="F14" s="9">
        <f t="shared" si="6"/>
        <v>8526.44440406592</v>
      </c>
      <c r="G14" s="9">
        <f t="shared" si="1"/>
        <v>173427.87917870082</v>
      </c>
      <c r="H14" s="15">
        <f t="shared" si="7"/>
        <v>-1875.8177688945025</v>
      </c>
      <c r="I14" s="11">
        <f t="shared" si="2"/>
        <v>6650.6266351714175</v>
      </c>
      <c r="J14" s="11">
        <f t="shared" si="8"/>
        <v>5199.3496845910922</v>
      </c>
      <c r="K14" s="17">
        <f t="shared" si="11"/>
        <v>-779.90245268866386</v>
      </c>
      <c r="L14" s="11">
        <f t="shared" si="12"/>
        <v>63063.570712984758</v>
      </c>
      <c r="M14" s="13">
        <f t="shared" si="9"/>
        <v>176374.48728680011</v>
      </c>
      <c r="N14" s="13">
        <f t="shared" si="13"/>
        <v>198337.3164723714</v>
      </c>
      <c r="O14" s="13">
        <f t="shared" si="3"/>
        <v>-21962.829185571289</v>
      </c>
      <c r="P14" s="16">
        <f t="shared" si="4"/>
        <v>1.3439163793441222</v>
      </c>
      <c r="Q14" s="18">
        <f t="shared" si="10"/>
        <v>-16342.407550899788</v>
      </c>
      <c r="R14" s="19">
        <f t="shared" si="14"/>
        <v>-0.51070023596561842</v>
      </c>
      <c r="S14" s="23">
        <f t="shared" si="15"/>
        <v>-6.8983236811249182E-2</v>
      </c>
      <c r="T14" s="19">
        <f t="shared" si="16"/>
        <v>0.88926527001472899</v>
      </c>
      <c r="U14" s="23">
        <f t="shared" ref="U14:U43" si="18">POWER(M14/N14,1/(A14-A$4))-1</f>
        <v>-1.1667371775661128E-2</v>
      </c>
      <c r="V14" s="23"/>
    </row>
    <row r="15" spans="1:29" x14ac:dyDescent="0.55000000000000004">
      <c r="A15">
        <v>12</v>
      </c>
      <c r="B15">
        <v>82</v>
      </c>
      <c r="C15">
        <v>18.5</v>
      </c>
      <c r="D15" s="9">
        <f t="shared" si="5"/>
        <v>173427.87917870082</v>
      </c>
      <c r="E15" s="9">
        <f t="shared" si="0"/>
        <v>190770.66709657092</v>
      </c>
      <c r="F15" s="9">
        <f t="shared" si="6"/>
        <v>9374.4799556054495</v>
      </c>
      <c r="G15" s="9">
        <f t="shared" si="1"/>
        <v>181396.18714096549</v>
      </c>
      <c r="H15" s="15">
        <f t="shared" si="7"/>
        <v>-2062.3855902331989</v>
      </c>
      <c r="I15" s="11">
        <f t="shared" si="2"/>
        <v>7312.0943653722506</v>
      </c>
      <c r="J15" s="11">
        <f t="shared" si="8"/>
        <v>6306.3570712984765</v>
      </c>
      <c r="K15" s="17">
        <f t="shared" si="11"/>
        <v>-945.95356069477145</v>
      </c>
      <c r="L15" s="11">
        <f t="shared" si="12"/>
        <v>75736.068588960712</v>
      </c>
      <c r="M15" s="13">
        <f t="shared" si="9"/>
        <v>194011.93601548014</v>
      </c>
      <c r="N15" s="13">
        <f t="shared" si="13"/>
        <v>217225.09455891378</v>
      </c>
      <c r="O15" s="13">
        <f t="shared" si="3"/>
        <v>-23213.158543433645</v>
      </c>
      <c r="P15" s="16">
        <f t="shared" si="4"/>
        <v>1.3842338707244459</v>
      </c>
      <c r="Q15" s="18">
        <f t="shared" si="10"/>
        <v>-16769.679628836795</v>
      </c>
      <c r="R15" s="19">
        <f t="shared" si="14"/>
        <v>-0.52405248840114982</v>
      </c>
      <c r="S15" s="23">
        <f t="shared" si="15"/>
        <v>-6.5267835217358905E-2</v>
      </c>
      <c r="T15" s="19">
        <f t="shared" si="16"/>
        <v>0.89313776757437213</v>
      </c>
      <c r="U15" s="23">
        <f t="shared" si="18"/>
        <v>-1.0221441885921778E-2</v>
      </c>
      <c r="V15" s="23"/>
    </row>
    <row r="16" spans="1:29" x14ac:dyDescent="0.55000000000000004">
      <c r="A16">
        <v>13</v>
      </c>
      <c r="B16">
        <v>83</v>
      </c>
      <c r="C16">
        <v>17.7</v>
      </c>
      <c r="D16" s="9">
        <f t="shared" si="5"/>
        <v>181396.18714096549</v>
      </c>
      <c r="E16" s="9">
        <f t="shared" si="0"/>
        <v>199535.80585506206</v>
      </c>
      <c r="F16" s="9">
        <f t="shared" si="6"/>
        <v>10248.372154856808</v>
      </c>
      <c r="G16" s="9">
        <f t="shared" si="1"/>
        <v>189287.43370020526</v>
      </c>
      <c r="H16" s="15">
        <f t="shared" si="7"/>
        <v>-2254.6418740684981</v>
      </c>
      <c r="I16" s="11">
        <f t="shared" si="2"/>
        <v>7993.7302807883098</v>
      </c>
      <c r="J16" s="11">
        <f t="shared" si="8"/>
        <v>7573.6068588960716</v>
      </c>
      <c r="K16" s="17">
        <f t="shared" si="11"/>
        <v>-1136.0410288344108</v>
      </c>
      <c r="L16" s="11">
        <f t="shared" si="12"/>
        <v>90167.364699810685</v>
      </c>
      <c r="M16" s="13">
        <f t="shared" si="9"/>
        <v>213413.12961702817</v>
      </c>
      <c r="N16" s="13">
        <f t="shared" si="13"/>
        <v>237811.56298597078</v>
      </c>
      <c r="O16" s="13">
        <f t="shared" si="3"/>
        <v>-24398.433368942613</v>
      </c>
      <c r="P16" s="16">
        <f t="shared" si="4"/>
        <v>1.4257608868461793</v>
      </c>
      <c r="Q16" s="18">
        <f t="shared" si="10"/>
        <v>-17112.570273205201</v>
      </c>
      <c r="R16" s="19">
        <f t="shared" si="14"/>
        <v>-0.53476782103766252</v>
      </c>
      <c r="S16" s="23">
        <f t="shared" si="15"/>
        <v>-6.1777568257890381E-2</v>
      </c>
      <c r="T16" s="19">
        <f t="shared" si="16"/>
        <v>0.89740434374765055</v>
      </c>
      <c r="U16" s="23">
        <f t="shared" si="18"/>
        <v>-8.9801640492587209E-3</v>
      </c>
      <c r="V16" s="23"/>
    </row>
    <row r="17" spans="1:25" x14ac:dyDescent="0.55000000000000004">
      <c r="A17">
        <v>14</v>
      </c>
      <c r="B17">
        <v>84</v>
      </c>
      <c r="C17">
        <v>16.8</v>
      </c>
      <c r="D17" s="9">
        <f t="shared" si="5"/>
        <v>189287.43370020526</v>
      </c>
      <c r="E17" s="9">
        <f t="shared" si="0"/>
        <v>208216.17707022579</v>
      </c>
      <c r="F17" s="9">
        <f t="shared" si="6"/>
        <v>11267.109148821741</v>
      </c>
      <c r="G17" s="9">
        <f t="shared" si="1"/>
        <v>196949.06792140406</v>
      </c>
      <c r="H17" s="15">
        <f t="shared" si="7"/>
        <v>-2478.7640127407831</v>
      </c>
      <c r="I17" s="11">
        <f t="shared" si="2"/>
        <v>8788.3451360809577</v>
      </c>
      <c r="J17" s="11">
        <f t="shared" si="8"/>
        <v>9016.7364699810696</v>
      </c>
      <c r="K17" s="17">
        <f t="shared" si="11"/>
        <v>-1352.5104704971604</v>
      </c>
      <c r="L17" s="11">
        <f t="shared" si="12"/>
        <v>106619.93583537555</v>
      </c>
      <c r="M17" s="13">
        <f t="shared" si="9"/>
        <v>234754.44257873102</v>
      </c>
      <c r="N17" s="13">
        <f t="shared" si="13"/>
        <v>260240.20881407073</v>
      </c>
      <c r="O17" s="13">
        <f t="shared" si="3"/>
        <v>-25485.766235339717</v>
      </c>
      <c r="P17" s="16">
        <f t="shared" si="4"/>
        <v>1.4685337134515648</v>
      </c>
      <c r="Q17" s="18">
        <f t="shared" si="10"/>
        <v>-17354.566668707459</v>
      </c>
      <c r="R17" s="19">
        <f t="shared" si="14"/>
        <v>-0.5423302083971081</v>
      </c>
      <c r="S17" s="23">
        <f t="shared" si="15"/>
        <v>-5.8351899993781209E-2</v>
      </c>
      <c r="T17" s="19">
        <f t="shared" si="16"/>
        <v>0.90206829931669752</v>
      </c>
      <c r="U17" s="23">
        <f t="shared" si="18"/>
        <v>-7.8967358086678985E-3</v>
      </c>
      <c r="V17" s="23"/>
    </row>
    <row r="18" spans="1:25" ht="29.1" customHeight="1" x14ac:dyDescent="0.55000000000000004">
      <c r="A18">
        <v>15</v>
      </c>
      <c r="B18">
        <v>85</v>
      </c>
      <c r="C18">
        <v>16</v>
      </c>
      <c r="D18" s="9">
        <f t="shared" si="5"/>
        <v>196949.06792140406</v>
      </c>
      <c r="E18" s="9">
        <f t="shared" si="0"/>
        <v>216643.97471354448</v>
      </c>
      <c r="F18" s="9">
        <f t="shared" si="6"/>
        <v>12309.316745087754</v>
      </c>
      <c r="G18" s="9">
        <f t="shared" si="1"/>
        <v>204334.65796845671</v>
      </c>
      <c r="H18" s="15">
        <f t="shared" si="7"/>
        <v>-2708.0496839193056</v>
      </c>
      <c r="I18" s="11">
        <f t="shared" si="2"/>
        <v>9601.267061168448</v>
      </c>
      <c r="J18" s="11">
        <f t="shared" si="8"/>
        <v>10661.993583537556</v>
      </c>
      <c r="K18" s="17">
        <f t="shared" si="11"/>
        <v>-1599.2990375306333</v>
      </c>
      <c r="L18" s="11">
        <f t="shared" si="12"/>
        <v>125283.89744255091</v>
      </c>
      <c r="M18" s="13">
        <f t="shared" si="9"/>
        <v>258229.88683660413</v>
      </c>
      <c r="N18" s="13">
        <f t="shared" si="13"/>
        <v>284664.93065794714</v>
      </c>
      <c r="O18" s="13">
        <f t="shared" si="3"/>
        <v>-26435.043821343017</v>
      </c>
      <c r="P18" s="16">
        <f t="shared" si="4"/>
        <v>1.5125897248551119</v>
      </c>
      <c r="Q18" s="18">
        <f t="shared" si="10"/>
        <v>-17476.678167885333</v>
      </c>
      <c r="R18" s="25">
        <f t="shared" si="14"/>
        <v>-0.54614619274641663</v>
      </c>
      <c r="S18" s="26">
        <f t="shared" si="15"/>
        <v>-5.4864667823529834E-2</v>
      </c>
      <c r="T18" s="25">
        <f t="shared" si="16"/>
        <v>0.90713628208348818</v>
      </c>
      <c r="U18" s="26">
        <f t="shared" si="18"/>
        <v>-6.9374372671194839E-3</v>
      </c>
      <c r="V18" s="19"/>
      <c r="Y18" s="10"/>
    </row>
    <row r="19" spans="1:25" x14ac:dyDescent="0.55000000000000004">
      <c r="A19">
        <v>16</v>
      </c>
      <c r="B19">
        <v>86</v>
      </c>
      <c r="C19">
        <v>15.2</v>
      </c>
      <c r="D19" s="9">
        <f t="shared" si="5"/>
        <v>204334.65796845671</v>
      </c>
      <c r="E19" s="9">
        <f t="shared" si="0"/>
        <v>224768.12376530241</v>
      </c>
      <c r="F19" s="9">
        <f t="shared" si="6"/>
        <v>13443.069603187942</v>
      </c>
      <c r="G19" s="9">
        <f t="shared" si="1"/>
        <v>211325.05416211448</v>
      </c>
      <c r="H19" s="15">
        <f t="shared" si="7"/>
        <v>-2957.4753127013473</v>
      </c>
      <c r="I19" s="11">
        <f t="shared" si="2"/>
        <v>10485.594290486595</v>
      </c>
      <c r="J19" s="11">
        <f t="shared" si="8"/>
        <v>12528.389744255092</v>
      </c>
      <c r="K19" s="17">
        <f t="shared" si="11"/>
        <v>-1879.2584616382637</v>
      </c>
      <c r="L19" s="11">
        <f t="shared" si="12"/>
        <v>146418.62301565433</v>
      </c>
      <c r="M19" s="13">
        <f t="shared" si="9"/>
        <v>284052.87552026456</v>
      </c>
      <c r="N19" s="13">
        <f t="shared" si="13"/>
        <v>311252.16526210366</v>
      </c>
      <c r="O19" s="13">
        <f t="shared" si="3"/>
        <v>-27199.289741839108</v>
      </c>
      <c r="P19" s="16">
        <f t="shared" si="4"/>
        <v>1.5579674166007653</v>
      </c>
      <c r="Q19" s="18">
        <f t="shared" si="10"/>
        <v>-17458.189081504406</v>
      </c>
      <c r="R19" s="19">
        <f t="shared" si="14"/>
        <v>-0.54556840879701274</v>
      </c>
      <c r="S19" s="23">
        <f t="shared" si="15"/>
        <v>-5.1222083380390138E-2</v>
      </c>
      <c r="T19" s="19">
        <f t="shared" si="16"/>
        <v>0.91261333164081049</v>
      </c>
      <c r="U19" s="23">
        <f t="shared" si="18"/>
        <v>-6.0776560192069562E-3</v>
      </c>
      <c r="V19" s="23"/>
    </row>
    <row r="20" spans="1:25" ht="14.7" thickBot="1" x14ac:dyDescent="0.6">
      <c r="A20">
        <v>17</v>
      </c>
      <c r="B20">
        <v>87</v>
      </c>
      <c r="C20">
        <v>14.4</v>
      </c>
      <c r="D20" s="9">
        <f t="shared" si="5"/>
        <v>211325.05416211448</v>
      </c>
      <c r="E20" s="9">
        <f t="shared" si="0"/>
        <v>232457.55957832595</v>
      </c>
      <c r="F20" s="9">
        <f t="shared" si="6"/>
        <v>14675.350983480172</v>
      </c>
      <c r="G20" s="9">
        <f t="shared" si="1"/>
        <v>217782.20859484578</v>
      </c>
      <c r="H20" s="15">
        <f t="shared" si="7"/>
        <v>-3228.5772163656379</v>
      </c>
      <c r="I20" s="11">
        <f t="shared" si="2"/>
        <v>11446.773767114533</v>
      </c>
      <c r="J20" s="11">
        <f t="shared" si="8"/>
        <v>14641.862301565434</v>
      </c>
      <c r="K20" s="17">
        <f t="shared" si="11"/>
        <v>-2196.2793452348151</v>
      </c>
      <c r="L20" s="11">
        <f t="shared" si="12"/>
        <v>170310.97973909948</v>
      </c>
      <c r="M20" s="13">
        <f t="shared" si="9"/>
        <v>312458.16307229106</v>
      </c>
      <c r="N20" s="13">
        <f t="shared" si="13"/>
        <v>340181.10244307923</v>
      </c>
      <c r="O20" s="13">
        <f t="shared" si="3"/>
        <v>-27722.939370788168</v>
      </c>
      <c r="P20" s="16">
        <f t="shared" si="4"/>
        <v>1.6047064390987884</v>
      </c>
      <c r="Q20" s="18">
        <f t="shared" si="10"/>
        <v>-17276.01927387885</v>
      </c>
      <c r="R20" s="19">
        <f t="shared" si="14"/>
        <v>-0.53987560230871412</v>
      </c>
      <c r="S20" s="23">
        <f t="shared" si="15"/>
        <v>-4.7358045765354406E-2</v>
      </c>
      <c r="T20" s="19">
        <f t="shared" si="16"/>
        <v>0.91850535149751034</v>
      </c>
      <c r="U20" s="23">
        <f t="shared" si="18"/>
        <v>-5.2988828778535169E-3</v>
      </c>
      <c r="V20" s="23"/>
    </row>
    <row r="21" spans="1:25" ht="14.7" thickBot="1" x14ac:dyDescent="0.6">
      <c r="A21">
        <v>18</v>
      </c>
      <c r="B21">
        <v>88</v>
      </c>
      <c r="C21">
        <v>13.7</v>
      </c>
      <c r="D21" s="9">
        <f t="shared" si="5"/>
        <v>217782.20859484578</v>
      </c>
      <c r="E21" s="9">
        <f t="shared" si="0"/>
        <v>239560.42945433038</v>
      </c>
      <c r="F21" s="9">
        <f t="shared" si="6"/>
        <v>15896.511576266117</v>
      </c>
      <c r="G21" s="9">
        <f t="shared" si="1"/>
        <v>223663.91787806427</v>
      </c>
      <c r="H21" s="15">
        <f t="shared" si="7"/>
        <v>-3497.2325467785458</v>
      </c>
      <c r="I21" s="11">
        <f t="shared" si="2"/>
        <v>12399.27902948757</v>
      </c>
      <c r="J21" s="11">
        <f t="shared" si="8"/>
        <v>17031.097973909949</v>
      </c>
      <c r="K21" s="17">
        <f t="shared" si="11"/>
        <v>-2554.6646960864923</v>
      </c>
      <c r="L21" s="11">
        <f t="shared" si="12"/>
        <v>197186.69204641052</v>
      </c>
      <c r="M21" s="13">
        <f t="shared" si="9"/>
        <v>343703.97937952017</v>
      </c>
      <c r="N21" s="13">
        <f t="shared" si="13"/>
        <v>371644.54799130064</v>
      </c>
      <c r="O21" s="31">
        <f t="shared" si="3"/>
        <v>-27940.568611780473</v>
      </c>
      <c r="P21" s="16">
        <f t="shared" si="4"/>
        <v>1.652847632271752</v>
      </c>
      <c r="Q21" s="18">
        <f t="shared" si="10"/>
        <v>-16904.503516381381</v>
      </c>
      <c r="R21" s="19">
        <f t="shared" si="14"/>
        <v>-0.52826573488691819</v>
      </c>
      <c r="S21" s="23">
        <f t="shared" si="15"/>
        <v>-4.3234006387786406E-2</v>
      </c>
      <c r="T21" s="19">
        <f t="shared" si="16"/>
        <v>0.9248191080353626</v>
      </c>
      <c r="U21" s="23">
        <f t="shared" si="18"/>
        <v>-4.5869253933298326E-3</v>
      </c>
      <c r="V21" s="23"/>
    </row>
    <row r="22" spans="1:25" x14ac:dyDescent="0.55000000000000004">
      <c r="A22">
        <v>19</v>
      </c>
      <c r="B22">
        <v>89</v>
      </c>
      <c r="C22">
        <v>12.9</v>
      </c>
      <c r="D22" s="9">
        <f t="shared" si="5"/>
        <v>223663.91787806427</v>
      </c>
      <c r="E22" s="9">
        <f t="shared" si="0"/>
        <v>246030.30966587071</v>
      </c>
      <c r="F22" s="9">
        <f t="shared" si="6"/>
        <v>17338.28820760188</v>
      </c>
      <c r="G22" s="9">
        <f t="shared" si="1"/>
        <v>228692.02145826883</v>
      </c>
      <c r="H22" s="15">
        <f t="shared" si="7"/>
        <v>-3814.4234056724135</v>
      </c>
      <c r="I22" s="11">
        <f t="shared" si="2"/>
        <v>13523.864801929467</v>
      </c>
      <c r="J22" s="11">
        <f t="shared" si="8"/>
        <v>19718.669204641054</v>
      </c>
      <c r="K22" s="17">
        <f t="shared" si="11"/>
        <v>-2957.8003806961578</v>
      </c>
      <c r="L22" s="11">
        <f t="shared" si="12"/>
        <v>227471.42567228488</v>
      </c>
      <c r="M22" s="13">
        <f t="shared" si="9"/>
        <v>378074.37731747224</v>
      </c>
      <c r="N22" s="13">
        <f t="shared" si="13"/>
        <v>405851.2024097346</v>
      </c>
      <c r="O22" s="13">
        <f t="shared" si="3"/>
        <v>-27776.825092262356</v>
      </c>
      <c r="P22" s="16">
        <f t="shared" si="4"/>
        <v>1.7024330612399046</v>
      </c>
      <c r="Q22" s="18">
        <f t="shared" si="10"/>
        <v>-16315.957275895551</v>
      </c>
      <c r="R22" s="19">
        <f t="shared" si="14"/>
        <v>-0.50987366487173602</v>
      </c>
      <c r="S22" s="23">
        <f t="shared" si="15"/>
        <v>-3.8841765483927371E-2</v>
      </c>
      <c r="T22" s="19">
        <f t="shared" si="16"/>
        <v>0.93155909129420356</v>
      </c>
      <c r="U22" s="23">
        <f t="shared" si="18"/>
        <v>-3.9309011594045318E-3</v>
      </c>
      <c r="V22" s="23"/>
    </row>
    <row r="23" spans="1:25" ht="27.9" customHeight="1" x14ac:dyDescent="0.55000000000000004">
      <c r="A23">
        <v>20</v>
      </c>
      <c r="B23">
        <v>90</v>
      </c>
      <c r="C23">
        <v>12.2</v>
      </c>
      <c r="D23" s="9">
        <f t="shared" si="5"/>
        <v>228692.02145826883</v>
      </c>
      <c r="E23" s="9">
        <f t="shared" si="0"/>
        <v>251561.22360409575</v>
      </c>
      <c r="F23" s="9">
        <f t="shared" si="6"/>
        <v>18745.24766051384</v>
      </c>
      <c r="G23" s="9">
        <f t="shared" si="1"/>
        <v>232815.9759435819</v>
      </c>
      <c r="H23" s="15">
        <f t="shared" si="7"/>
        <v>-4123.9544853130446</v>
      </c>
      <c r="I23" s="11">
        <f t="shared" si="2"/>
        <v>14621.293175200795</v>
      </c>
      <c r="J23" s="11">
        <f t="shared" si="8"/>
        <v>22747.142567228489</v>
      </c>
      <c r="K23" s="17">
        <f t="shared" si="11"/>
        <v>-3412.0713850842735</v>
      </c>
      <c r="L23" s="11">
        <f t="shared" si="12"/>
        <v>261427.79002962989</v>
      </c>
      <c r="M23" s="13">
        <f t="shared" si="9"/>
        <v>415881.81504921953</v>
      </c>
      <c r="N23" s="13">
        <f t="shared" si="13"/>
        <v>443024.25126562378</v>
      </c>
      <c r="O23" s="13">
        <f t="shared" si="3"/>
        <v>-27142.436216404254</v>
      </c>
      <c r="P23" s="16">
        <f t="shared" si="4"/>
        <v>1.7535060530771018</v>
      </c>
      <c r="Q23" s="18">
        <f t="shared" si="10"/>
        <v>-15478.952107849267</v>
      </c>
      <c r="R23" s="19">
        <f t="shared" si="14"/>
        <v>-0.48371725337028959</v>
      </c>
      <c r="S23" s="23">
        <f t="shared" si="15"/>
        <v>-3.419639601801816E-2</v>
      </c>
      <c r="T23" s="19">
        <f t="shared" si="16"/>
        <v>0.93873374620268701</v>
      </c>
      <c r="U23" s="23">
        <f t="shared" si="18"/>
        <v>-3.3220167122071098E-3</v>
      </c>
      <c r="V23" s="23"/>
    </row>
    <row r="24" spans="1:25" x14ac:dyDescent="0.55000000000000004">
      <c r="A24">
        <v>21</v>
      </c>
      <c r="B24">
        <v>91</v>
      </c>
      <c r="C24">
        <v>11.5</v>
      </c>
      <c r="D24" s="9">
        <f t="shared" si="5"/>
        <v>232815.9759435819</v>
      </c>
      <c r="E24" s="9">
        <f t="shared" si="0"/>
        <v>256097.5735379401</v>
      </c>
      <c r="F24" s="9">
        <f t="shared" si="6"/>
        <v>20244.867473354949</v>
      </c>
      <c r="G24" s="9">
        <f t="shared" si="1"/>
        <v>235852.70606458516</v>
      </c>
      <c r="H24" s="15">
        <f t="shared" si="7"/>
        <v>-4453.8708441380886</v>
      </c>
      <c r="I24" s="11">
        <f t="shared" si="2"/>
        <v>15790.996629216861</v>
      </c>
      <c r="J24" s="11">
        <f t="shared" si="8"/>
        <v>26142.77900296299</v>
      </c>
      <c r="K24" s="17">
        <f t="shared" si="11"/>
        <v>-3921.4168504444483</v>
      </c>
      <c r="L24" s="11">
        <f t="shared" si="12"/>
        <v>299440.1488113653</v>
      </c>
      <c r="M24" s="13">
        <f t="shared" si="9"/>
        <v>457469.99655414151</v>
      </c>
      <c r="N24" s="13">
        <f t="shared" si="13"/>
        <v>483405.25954174175</v>
      </c>
      <c r="O24" s="13">
        <f t="shared" si="3"/>
        <v>-25935.262987600232</v>
      </c>
      <c r="P24" s="16">
        <f t="shared" si="4"/>
        <v>1.806111234669415</v>
      </c>
      <c r="Q24" s="18">
        <f t="shared" si="10"/>
        <v>-14359.726294680484</v>
      </c>
      <c r="R24" s="19">
        <f t="shared" si="14"/>
        <v>-0.44874144670876515</v>
      </c>
      <c r="S24" s="23">
        <f t="shared" si="15"/>
        <v>-2.9338583145219976E-2</v>
      </c>
      <c r="T24" s="19">
        <f t="shared" si="16"/>
        <v>0.94634881918292257</v>
      </c>
      <c r="U24" s="23">
        <f t="shared" si="18"/>
        <v>-2.7534047714773413E-3</v>
      </c>
      <c r="V24" s="23"/>
    </row>
    <row r="25" spans="1:25" x14ac:dyDescent="0.55000000000000004">
      <c r="A25">
        <v>22</v>
      </c>
      <c r="B25">
        <v>92</v>
      </c>
      <c r="C25">
        <v>10.8</v>
      </c>
      <c r="D25" s="9">
        <f t="shared" si="5"/>
        <v>235852.70606458516</v>
      </c>
      <c r="E25" s="9">
        <f t="shared" si="0"/>
        <v>259437.9766710437</v>
      </c>
      <c r="F25" s="9">
        <f t="shared" si="6"/>
        <v>21838.213524498624</v>
      </c>
      <c r="G25" s="9">
        <f t="shared" si="1"/>
        <v>237599.76314654507</v>
      </c>
      <c r="H25" s="15">
        <f t="shared" si="7"/>
        <v>-4804.4069753896974</v>
      </c>
      <c r="I25" s="11">
        <f t="shared" si="2"/>
        <v>17033.806549108926</v>
      </c>
      <c r="J25" s="11">
        <f t="shared" si="8"/>
        <v>29944.014881136532</v>
      </c>
      <c r="K25" s="17">
        <f t="shared" si="11"/>
        <v>-4491.6022321704795</v>
      </c>
      <c r="L25" s="11">
        <f t="shared" si="12"/>
        <v>341926.36800944031</v>
      </c>
      <c r="M25" s="13">
        <f t="shared" si="9"/>
        <v>503216.99620955571</v>
      </c>
      <c r="N25" s="13">
        <f t="shared" si="13"/>
        <v>527254.18326374551</v>
      </c>
      <c r="O25" s="13">
        <f t="shared" si="3"/>
        <v>-24037.187054189795</v>
      </c>
      <c r="P25" s="16">
        <f t="shared" si="4"/>
        <v>1.8602945717094976</v>
      </c>
      <c r="Q25" s="18">
        <f t="shared" si="10"/>
        <v>-12921.172495870416</v>
      </c>
      <c r="R25" s="19">
        <f t="shared" si="14"/>
        <v>-0.40378664049595053</v>
      </c>
      <c r="S25" s="23">
        <f t="shared" si="15"/>
        <v>-2.4325750520461153E-2</v>
      </c>
      <c r="T25" s="19">
        <f t="shared" si="16"/>
        <v>0.954410628085684</v>
      </c>
      <c r="U25" s="23">
        <f t="shared" si="18"/>
        <v>-2.2194986136876427E-3</v>
      </c>
      <c r="V25" s="23"/>
    </row>
    <row r="26" spans="1:25" x14ac:dyDescent="0.55000000000000004">
      <c r="A26">
        <v>23</v>
      </c>
      <c r="B26">
        <v>93</v>
      </c>
      <c r="C26">
        <v>10.1</v>
      </c>
      <c r="D26" s="9">
        <f t="shared" si="5"/>
        <v>237599.76314654507</v>
      </c>
      <c r="E26" s="9">
        <f t="shared" si="0"/>
        <v>261359.73946119958</v>
      </c>
      <c r="F26" s="9">
        <f t="shared" si="6"/>
        <v>23524.729024410404</v>
      </c>
      <c r="G26" s="9">
        <f t="shared" si="1"/>
        <v>237835.01043678919</v>
      </c>
      <c r="H26" s="15">
        <f t="shared" si="7"/>
        <v>-5175.4403853702888</v>
      </c>
      <c r="I26" s="11">
        <f t="shared" si="2"/>
        <v>18349.288639040115</v>
      </c>
      <c r="J26" s="11">
        <f t="shared" si="8"/>
        <v>34192.636800944034</v>
      </c>
      <c r="K26" s="17">
        <f t="shared" si="11"/>
        <v>-5128.8955201416047</v>
      </c>
      <c r="L26" s="11">
        <f t="shared" si="12"/>
        <v>389339.39792928292</v>
      </c>
      <c r="M26" s="13">
        <f t="shared" si="9"/>
        <v>553538.69583051128</v>
      </c>
      <c r="N26" s="13">
        <f t="shared" si="13"/>
        <v>574850.70606997842</v>
      </c>
      <c r="O26" s="13">
        <f t="shared" si="3"/>
        <v>-21312.010239467141</v>
      </c>
      <c r="P26" s="16">
        <f t="shared" si="4"/>
        <v>1.9161034088607827</v>
      </c>
      <c r="Q26" s="18">
        <f t="shared" si="10"/>
        <v>-11122.578322710764</v>
      </c>
      <c r="R26" s="19">
        <f t="shared" si="14"/>
        <v>-0.34758057258471137</v>
      </c>
      <c r="S26" s="23">
        <f t="shared" si="15"/>
        <v>-1.9224962232414766E-2</v>
      </c>
      <c r="T26" s="19">
        <f t="shared" si="16"/>
        <v>0.96292600841500442</v>
      </c>
      <c r="U26" s="23">
        <f t="shared" si="18"/>
        <v>-1.7157402771729169E-3</v>
      </c>
      <c r="V26" s="23"/>
    </row>
    <row r="27" spans="1:25" x14ac:dyDescent="0.55000000000000004">
      <c r="A27">
        <v>24</v>
      </c>
      <c r="B27">
        <v>94</v>
      </c>
      <c r="C27">
        <v>9.5</v>
      </c>
      <c r="D27" s="9">
        <f t="shared" si="5"/>
        <v>237835.01043678919</v>
      </c>
      <c r="E27" s="9">
        <f t="shared" si="0"/>
        <v>261618.51148046812</v>
      </c>
      <c r="F27" s="9">
        <f t="shared" si="6"/>
        <v>25035.264256504124</v>
      </c>
      <c r="G27" s="9">
        <f t="shared" si="1"/>
        <v>236583.24722396399</v>
      </c>
      <c r="H27" s="15">
        <f t="shared" si="7"/>
        <v>-5507.7581364309071</v>
      </c>
      <c r="I27" s="11">
        <f t="shared" si="2"/>
        <v>19527.506120073216</v>
      </c>
      <c r="J27" s="11">
        <f t="shared" si="8"/>
        <v>38933.939792928293</v>
      </c>
      <c r="K27" s="17">
        <f t="shared" si="11"/>
        <v>-5840.0909689392438</v>
      </c>
      <c r="L27" s="11">
        <f t="shared" si="12"/>
        <v>441960.75287334516</v>
      </c>
      <c r="M27" s="13">
        <f t="shared" si="9"/>
        <v>608892.56541356246</v>
      </c>
      <c r="N27" s="13">
        <f t="shared" si="13"/>
        <v>626495.68570803711</v>
      </c>
      <c r="O27" s="13">
        <f t="shared" si="3"/>
        <v>-17603.120294474647</v>
      </c>
      <c r="P27" s="16">
        <f t="shared" si="4"/>
        <v>1.9735865111266062</v>
      </c>
      <c r="Q27" s="18">
        <f t="shared" si="10"/>
        <v>-8919.355799825591</v>
      </c>
      <c r="R27" s="19">
        <f t="shared" si="14"/>
        <v>-0.27872986874454975</v>
      </c>
      <c r="S27" s="23">
        <f t="shared" si="15"/>
        <v>-1.4105723077325161E-2</v>
      </c>
      <c r="T27" s="19">
        <f t="shared" si="16"/>
        <v>0.97190224817816517</v>
      </c>
      <c r="U27" s="23">
        <f t="shared" si="18"/>
        <v>-1.2383650835104953E-3</v>
      </c>
      <c r="V27" s="23"/>
    </row>
    <row r="28" spans="1:25" ht="28.8" customHeight="1" x14ac:dyDescent="0.55000000000000004">
      <c r="A28">
        <v>25</v>
      </c>
      <c r="B28">
        <v>95</v>
      </c>
      <c r="C28">
        <v>8.9</v>
      </c>
      <c r="D28" s="9">
        <f t="shared" si="5"/>
        <v>236583.24722396399</v>
      </c>
      <c r="E28" s="9">
        <f t="shared" si="0"/>
        <v>260241.5719463604</v>
      </c>
      <c r="F28" s="9">
        <f t="shared" si="6"/>
        <v>26582.387328535278</v>
      </c>
      <c r="G28" s="9">
        <f t="shared" si="1"/>
        <v>233659.18461782511</v>
      </c>
      <c r="H28" s="15">
        <f t="shared" si="7"/>
        <v>-5848.1252122777614</v>
      </c>
      <c r="I28" s="11">
        <f t="shared" si="2"/>
        <v>20734.262116257516</v>
      </c>
      <c r="J28" s="11">
        <f t="shared" si="8"/>
        <v>44196.075287334519</v>
      </c>
      <c r="K28" s="17">
        <f t="shared" si="11"/>
        <v>-6629.4112931001773</v>
      </c>
      <c r="L28" s="11">
        <f t="shared" si="12"/>
        <v>500261.67898383702</v>
      </c>
      <c r="M28" s="13">
        <f t="shared" si="9"/>
        <v>669781.82195491879</v>
      </c>
      <c r="N28" s="13">
        <f t="shared" si="13"/>
        <v>682515.84298574063</v>
      </c>
      <c r="O28" s="13">
        <f t="shared" si="3"/>
        <v>-12734.021030821837</v>
      </c>
      <c r="P28" s="16">
        <f t="shared" si="4"/>
        <v>2.0327941064604045</v>
      </c>
      <c r="Q28" s="18">
        <f t="shared" si="10"/>
        <v>-6264.2945443180697</v>
      </c>
      <c r="R28" s="25">
        <f t="shared" si="14"/>
        <v>-0.19575920450993967</v>
      </c>
      <c r="S28" s="26">
        <f t="shared" si="15"/>
        <v>-9.0362817499329839E-3</v>
      </c>
      <c r="T28" s="25">
        <f t="shared" si="16"/>
        <v>0.98134252682675405</v>
      </c>
      <c r="U28" s="26">
        <f t="shared" si="18"/>
        <v>-7.8443048490550726E-4</v>
      </c>
      <c r="V28" s="23"/>
    </row>
    <row r="29" spans="1:25" ht="14.7" thickBot="1" x14ac:dyDescent="0.6">
      <c r="A29">
        <v>26</v>
      </c>
      <c r="B29">
        <v>96</v>
      </c>
      <c r="C29">
        <v>8.4</v>
      </c>
      <c r="D29" s="9">
        <f t="shared" si="5"/>
        <v>233659.18461782511</v>
      </c>
      <c r="E29" s="9">
        <f t="shared" si="0"/>
        <v>257025.10307960765</v>
      </c>
      <c r="F29" s="9">
        <f t="shared" si="6"/>
        <v>27816.569597360132</v>
      </c>
      <c r="G29" s="9">
        <f t="shared" si="1"/>
        <v>229208.53348224753</v>
      </c>
      <c r="H29" s="15">
        <f t="shared" si="7"/>
        <v>-6119.6453114192291</v>
      </c>
      <c r="I29" s="11">
        <f t="shared" si="2"/>
        <v>21696.924285940902</v>
      </c>
      <c r="J29" s="11">
        <f t="shared" si="8"/>
        <v>50026.167898383705</v>
      </c>
      <c r="K29" s="17">
        <f t="shared" si="11"/>
        <v>-7503.9251847575551</v>
      </c>
      <c r="L29" s="11">
        <f t="shared" si="12"/>
        <v>564480.84598340408</v>
      </c>
      <c r="M29" s="13">
        <f t="shared" si="9"/>
        <v>736760.00415041076</v>
      </c>
      <c r="N29" s="13">
        <f t="shared" si="13"/>
        <v>743263.5020995572</v>
      </c>
      <c r="O29" s="13">
        <f t="shared" si="3"/>
        <v>-6503.4979491464328</v>
      </c>
      <c r="P29" s="16">
        <f t="shared" si="4"/>
        <v>2.0937779296542165</v>
      </c>
      <c r="Q29" s="18">
        <f t="shared" si="10"/>
        <v>-3106.1068401941143</v>
      </c>
      <c r="R29" s="19">
        <f t="shared" si="14"/>
        <v>-9.7065838756066072E-2</v>
      </c>
      <c r="S29" s="23">
        <f t="shared" si="15"/>
        <v>-4.0758964682864329E-3</v>
      </c>
      <c r="T29" s="19">
        <f t="shared" si="16"/>
        <v>0.99125007762284112</v>
      </c>
      <c r="U29" s="23">
        <f t="shared" si="18"/>
        <v>-3.5147532707213713E-4</v>
      </c>
      <c r="V29" s="23"/>
    </row>
    <row r="30" spans="1:25" ht="14.7" thickBot="1" x14ac:dyDescent="0.6">
      <c r="A30">
        <v>27</v>
      </c>
      <c r="B30">
        <v>97</v>
      </c>
      <c r="C30">
        <v>7.8</v>
      </c>
      <c r="D30" s="9">
        <f t="shared" si="5"/>
        <v>229208.53348224753</v>
      </c>
      <c r="E30" s="9">
        <f t="shared" si="0"/>
        <v>252129.3868304723</v>
      </c>
      <c r="F30" s="9">
        <f t="shared" si="6"/>
        <v>29385.709420800966</v>
      </c>
      <c r="G30" s="9">
        <f t="shared" si="1"/>
        <v>222743.67740967133</v>
      </c>
      <c r="H30" s="15">
        <f t="shared" si="7"/>
        <v>-6464.8560725762127</v>
      </c>
      <c r="I30" s="11">
        <f t="shared" si="2"/>
        <v>22920.853348224751</v>
      </c>
      <c r="J30" s="11">
        <f t="shared" si="8"/>
        <v>56448.084598340414</v>
      </c>
      <c r="K30" s="17">
        <f t="shared" si="11"/>
        <v>-8467.2126897510625</v>
      </c>
      <c r="L30" s="11">
        <f t="shared" si="12"/>
        <v>635382.57124021824</v>
      </c>
      <c r="M30" s="13">
        <f t="shared" si="9"/>
        <v>810436.00456545188</v>
      </c>
      <c r="N30" s="13">
        <f t="shared" si="13"/>
        <v>809122.63961976185</v>
      </c>
      <c r="O30" s="30">
        <f t="shared" si="3"/>
        <v>1313.3649456900312</v>
      </c>
      <c r="P30" s="16">
        <f t="shared" si="4"/>
        <v>2.1565912675438432</v>
      </c>
      <c r="Q30" s="18">
        <f t="shared" si="10"/>
        <v>609.00040051902442</v>
      </c>
      <c r="R30" s="19">
        <f t="shared" si="14"/>
        <v>1.9031262516219512E-2</v>
      </c>
      <c r="S30" s="23">
        <f t="shared" si="15"/>
        <v>7.2535653520433563E-4</v>
      </c>
      <c r="T30" s="19">
        <f t="shared" si="16"/>
        <v>1.0016231963875182</v>
      </c>
      <c r="U30" s="23">
        <f t="shared" si="18"/>
        <v>6.2381962139479441E-5</v>
      </c>
      <c r="V30" s="23"/>
    </row>
    <row r="31" spans="1:25" x14ac:dyDescent="0.55000000000000004">
      <c r="A31">
        <v>28</v>
      </c>
      <c r="B31">
        <v>98</v>
      </c>
      <c r="C31">
        <v>7.3</v>
      </c>
      <c r="D31" s="9">
        <f t="shared" si="5"/>
        <v>222743.67740967133</v>
      </c>
      <c r="E31" s="9">
        <f t="shared" si="0"/>
        <v>245018.0451506385</v>
      </c>
      <c r="F31" s="9">
        <f t="shared" si="6"/>
        <v>30512.832521872788</v>
      </c>
      <c r="G31" s="9">
        <f t="shared" si="1"/>
        <v>214505.2126287657</v>
      </c>
      <c r="H31" s="15">
        <f t="shared" si="7"/>
        <v>-6712.8231548120129</v>
      </c>
      <c r="I31" s="11">
        <f t="shared" si="2"/>
        <v>23800.009367060775</v>
      </c>
      <c r="J31" s="11">
        <f t="shared" si="8"/>
        <v>63538.257124021824</v>
      </c>
      <c r="K31" s="17">
        <f t="shared" si="11"/>
        <v>-9530.738568603274</v>
      </c>
      <c r="L31" s="11">
        <f t="shared" si="12"/>
        <v>713190.09916269744</v>
      </c>
      <c r="M31" s="13">
        <f t="shared" si="9"/>
        <v>891479.60502199712</v>
      </c>
      <c r="N31" s="13">
        <f t="shared" si="13"/>
        <v>880504.16501313471</v>
      </c>
      <c r="O31" s="13">
        <f t="shared" si="3"/>
        <v>10975.44000886241</v>
      </c>
      <c r="P31" s="16">
        <f t="shared" si="4"/>
        <v>2.2212890055701586</v>
      </c>
      <c r="Q31" s="18">
        <f t="shared" si="10"/>
        <v>4941.0229742010733</v>
      </c>
      <c r="R31" s="19">
        <f t="shared" si="14"/>
        <v>0.15440696794378353</v>
      </c>
      <c r="S31" s="23">
        <f t="shared" si="15"/>
        <v>5.3321941256720962E-3</v>
      </c>
      <c r="T31" s="19">
        <f t="shared" si="16"/>
        <v>1.0124649495652285</v>
      </c>
      <c r="U31" s="23">
        <f t="shared" si="18"/>
        <v>4.5891644350093408E-4</v>
      </c>
      <c r="V31" s="23"/>
    </row>
    <row r="32" spans="1:25" x14ac:dyDescent="0.55000000000000004">
      <c r="A32">
        <v>29</v>
      </c>
      <c r="B32">
        <v>99</v>
      </c>
      <c r="C32">
        <v>6.8</v>
      </c>
      <c r="D32" s="9">
        <f t="shared" si="5"/>
        <v>214505.2126287657</v>
      </c>
      <c r="E32" s="9">
        <f t="shared" si="0"/>
        <v>235955.7338916423</v>
      </c>
      <c r="F32" s="9">
        <f t="shared" si="6"/>
        <v>31544.884210112603</v>
      </c>
      <c r="G32" s="9">
        <f t="shared" si="1"/>
        <v>204410.84968152971</v>
      </c>
      <c r="H32" s="15">
        <f t="shared" si="7"/>
        <v>-6939.874526224773</v>
      </c>
      <c r="I32" s="11">
        <f t="shared" si="2"/>
        <v>24605.009683887831</v>
      </c>
      <c r="J32" s="11">
        <f t="shared" si="8"/>
        <v>71319.009916269744</v>
      </c>
      <c r="K32" s="17">
        <f t="shared" si="11"/>
        <v>-10697.851487440461</v>
      </c>
      <c r="L32" s="11">
        <f t="shared" si="12"/>
        <v>798416.26727541466</v>
      </c>
      <c r="M32" s="13">
        <f t="shared" si="9"/>
        <v>980627.56552419695</v>
      </c>
      <c r="N32" s="13">
        <f t="shared" si="13"/>
        <v>957856.73002700787</v>
      </c>
      <c r="O32" s="13">
        <f t="shared" si="3"/>
        <v>22770.83549718908</v>
      </c>
      <c r="P32" s="16">
        <f t="shared" si="4"/>
        <v>2.2879276757372633</v>
      </c>
      <c r="Q32" s="18">
        <f t="shared" si="10"/>
        <v>9952.602846089263</v>
      </c>
      <c r="R32" s="19">
        <f t="shared" si="14"/>
        <v>0.31101883894028948</v>
      </c>
      <c r="S32" s="23">
        <f t="shared" si="15"/>
        <v>9.7185129395762626E-3</v>
      </c>
      <c r="T32" s="19">
        <f t="shared" si="16"/>
        <v>1.0237726945829853</v>
      </c>
      <c r="U32" s="23">
        <f t="shared" si="18"/>
        <v>8.3944227855670128E-4</v>
      </c>
      <c r="V32" s="23"/>
    </row>
    <row r="33" spans="1:32" ht="18.600000000000001" customHeight="1" x14ac:dyDescent="0.55000000000000004">
      <c r="A33">
        <v>30</v>
      </c>
      <c r="B33">
        <v>100</v>
      </c>
      <c r="C33">
        <v>6.4</v>
      </c>
      <c r="D33" s="9">
        <f t="shared" si="5"/>
        <v>204410.84968152971</v>
      </c>
      <c r="E33" s="9">
        <f t="shared" si="0"/>
        <v>224851.93464968269</v>
      </c>
      <c r="F33" s="9">
        <f t="shared" si="6"/>
        <v>31939.195262739016</v>
      </c>
      <c r="G33" s="9">
        <f t="shared" si="1"/>
        <v>192912.73938694366</v>
      </c>
      <c r="H33" s="15">
        <f t="shared" si="7"/>
        <v>-7026.6229578025841</v>
      </c>
      <c r="I33" s="11">
        <f t="shared" si="2"/>
        <v>24912.572304936431</v>
      </c>
      <c r="J33" s="11">
        <f t="shared" si="8"/>
        <v>79841.626727541472</v>
      </c>
      <c r="K33" s="17">
        <f t="shared" si="11"/>
        <v>-11976.24400913122</v>
      </c>
      <c r="L33" s="11">
        <f t="shared" si="12"/>
        <v>891194.22229876136</v>
      </c>
      <c r="M33" s="13">
        <f t="shared" si="9"/>
        <v>1078690.3220766168</v>
      </c>
      <c r="N33" s="13">
        <f t="shared" si="13"/>
        <v>1041666.1590205774</v>
      </c>
      <c r="O33" s="13">
        <f t="shared" si="3"/>
        <v>37024.163056039368</v>
      </c>
      <c r="P33" s="16">
        <f t="shared" si="4"/>
        <v>2.3565655060093813</v>
      </c>
      <c r="Q33" s="18">
        <f t="shared" si="10"/>
        <v>15711.068910083579</v>
      </c>
      <c r="R33" s="19">
        <f t="shared" si="14"/>
        <v>0.49097090344011185</v>
      </c>
      <c r="S33" s="23">
        <f t="shared" si="15"/>
        <v>1.3868652531461079E-2</v>
      </c>
      <c r="T33" s="19">
        <f t="shared" si="16"/>
        <v>1.0355432138554364</v>
      </c>
      <c r="U33" s="23">
        <f t="shared" si="18"/>
        <v>1.2050749455001508E-3</v>
      </c>
      <c r="V33" s="23"/>
    </row>
    <row r="34" spans="1:32" x14ac:dyDescent="0.55000000000000004">
      <c r="A34">
        <v>31</v>
      </c>
      <c r="B34">
        <v>101</v>
      </c>
      <c r="C34">
        <v>6</v>
      </c>
      <c r="D34" s="9">
        <f t="shared" si="5"/>
        <v>192912.73938694366</v>
      </c>
      <c r="E34" s="9">
        <f t="shared" si="0"/>
        <v>212204.01332563805</v>
      </c>
      <c r="F34" s="9">
        <f t="shared" si="6"/>
        <v>32152.123231157278</v>
      </c>
      <c r="G34" s="9">
        <f t="shared" si="1"/>
        <v>180051.89009448077</v>
      </c>
      <c r="H34" s="15">
        <f t="shared" si="7"/>
        <v>-7073.4671108546017</v>
      </c>
      <c r="I34" s="11">
        <f t="shared" si="2"/>
        <v>25078.656120302676</v>
      </c>
      <c r="J34" s="11">
        <f t="shared" si="8"/>
        <v>89119.422229876145</v>
      </c>
      <c r="K34" s="17">
        <f t="shared" si="11"/>
        <v>-13367.913334481422</v>
      </c>
      <c r="L34" s="11">
        <f t="shared" si="12"/>
        <v>992024.38731445873</v>
      </c>
      <c r="M34" s="13">
        <f t="shared" si="9"/>
        <v>1186559.3542842786</v>
      </c>
      <c r="N34" s="13">
        <f t="shared" si="13"/>
        <v>1132464.8615881538</v>
      </c>
      <c r="O34" s="13">
        <f t="shared" si="3"/>
        <v>54094.492696124827</v>
      </c>
      <c r="P34" s="16">
        <f t="shared" si="4"/>
        <v>2.4272624711896627</v>
      </c>
      <c r="Q34" s="18">
        <f t="shared" si="10"/>
        <v>22286.214753533328</v>
      </c>
      <c r="R34" s="19">
        <f t="shared" si="14"/>
        <v>0.69644421104791654</v>
      </c>
      <c r="S34" s="23">
        <f t="shared" si="15"/>
        <v>1.7773923103472367E-2</v>
      </c>
      <c r="T34" s="19">
        <f t="shared" si="16"/>
        <v>1.0477670385465765</v>
      </c>
      <c r="U34" s="23">
        <f t="shared" si="18"/>
        <v>1.5565858815960176E-3</v>
      </c>
    </row>
    <row r="35" spans="1:32" x14ac:dyDescent="0.55000000000000004">
      <c r="A35">
        <v>32</v>
      </c>
      <c r="B35">
        <v>102</v>
      </c>
      <c r="C35">
        <v>5.6</v>
      </c>
      <c r="D35" s="9">
        <f t="shared" si="5"/>
        <v>180051.89009448077</v>
      </c>
      <c r="E35" s="9">
        <f t="shared" si="0"/>
        <v>198057.07910392887</v>
      </c>
      <c r="F35" s="9">
        <f t="shared" si="6"/>
        <v>32152.123231157282</v>
      </c>
      <c r="G35" s="9">
        <f t="shared" si="1"/>
        <v>165904.95587277159</v>
      </c>
      <c r="H35" s="15">
        <f t="shared" si="7"/>
        <v>-7073.4671108546017</v>
      </c>
      <c r="I35" s="11">
        <f t="shared" si="2"/>
        <v>25078.656120302679</v>
      </c>
      <c r="J35" s="11">
        <f t="shared" si="8"/>
        <v>99202.438731445873</v>
      </c>
      <c r="K35" s="17">
        <f t="shared" si="11"/>
        <v>-14880.365809716881</v>
      </c>
      <c r="L35" s="11">
        <f t="shared" si="12"/>
        <v>1101425.1163564902</v>
      </c>
      <c r="M35" s="13">
        <f t="shared" si="9"/>
        <v>1305215.2897127066</v>
      </c>
      <c r="N35" s="13">
        <f t="shared" si="13"/>
        <v>1230830.981937252</v>
      </c>
      <c r="O35" s="13">
        <f t="shared" si="3"/>
        <v>74384.307775454596</v>
      </c>
      <c r="P35" s="16">
        <f t="shared" si="4"/>
        <v>2.5000803453253524</v>
      </c>
      <c r="Q35" s="18">
        <f t="shared" si="10"/>
        <v>29752.766911886771</v>
      </c>
      <c r="R35" s="19">
        <f t="shared" si="14"/>
        <v>0.92977396599646156</v>
      </c>
      <c r="S35" s="23">
        <f t="shared" si="15"/>
        <v>2.1433001236343507E-2</v>
      </c>
      <c r="T35" s="19">
        <f t="shared" si="16"/>
        <v>1.0604342179121768</v>
      </c>
      <c r="U35" s="23">
        <f t="shared" si="18"/>
        <v>1.8946462488242943E-3</v>
      </c>
    </row>
    <row r="36" spans="1:32" x14ac:dyDescent="0.55000000000000004">
      <c r="A36">
        <v>33</v>
      </c>
      <c r="B36">
        <v>103</v>
      </c>
      <c r="C36">
        <v>5.2</v>
      </c>
      <c r="D36" s="9">
        <f t="shared" si="5"/>
        <v>165904.95587277159</v>
      </c>
      <c r="E36" s="9">
        <f t="shared" si="0"/>
        <v>182495.45146004876</v>
      </c>
      <c r="F36" s="9">
        <f t="shared" si="6"/>
        <v>31904.799206302228</v>
      </c>
      <c r="G36" s="9">
        <f t="shared" si="1"/>
        <v>150590.65225374652</v>
      </c>
      <c r="H36" s="15">
        <f t="shared" si="7"/>
        <v>-7019.0558253864901</v>
      </c>
      <c r="I36" s="11">
        <f t="shared" si="2"/>
        <v>24885.743380915737</v>
      </c>
      <c r="J36" s="11">
        <f t="shared" si="8"/>
        <v>110142.51163564902</v>
      </c>
      <c r="K36" s="17">
        <f t="shared" si="11"/>
        <v>-16521.376745347352</v>
      </c>
      <c r="L36" s="11">
        <f t="shared" si="12"/>
        <v>1219931.9946277076</v>
      </c>
      <c r="M36" s="13">
        <f t="shared" si="9"/>
        <v>1435736.8186839772</v>
      </c>
      <c r="N36" s="13">
        <f t="shared" si="13"/>
        <v>1337392.7033856299</v>
      </c>
      <c r="O36" s="13">
        <f t="shared" si="3"/>
        <v>98344.115298347315</v>
      </c>
      <c r="P36" s="16">
        <f t="shared" si="4"/>
        <v>2.5750827556851132</v>
      </c>
      <c r="Q36" s="18">
        <f t="shared" si="10"/>
        <v>38190.662059783936</v>
      </c>
      <c r="R36" s="19">
        <f t="shared" si="14"/>
        <v>1.1934581893682479</v>
      </c>
      <c r="S36" s="23">
        <f t="shared" si="15"/>
        <v>2.4849969476022249E-2</v>
      </c>
      <c r="T36" s="19">
        <f t="shared" si="16"/>
        <v>1.0735342095477176</v>
      </c>
      <c r="U36" s="23">
        <f t="shared" si="18"/>
        <v>2.2198416185434944E-3</v>
      </c>
    </row>
    <row r="37" spans="1:32" x14ac:dyDescent="0.55000000000000004">
      <c r="A37">
        <v>34</v>
      </c>
      <c r="B37">
        <v>104</v>
      </c>
      <c r="C37">
        <v>4.9000000000000004</v>
      </c>
      <c r="D37" s="9">
        <f t="shared" si="5"/>
        <v>150590.65225374652</v>
      </c>
      <c r="E37" s="9">
        <f t="shared" si="0"/>
        <v>165649.71747912117</v>
      </c>
      <c r="F37" s="9">
        <f t="shared" si="6"/>
        <v>30732.786174233981</v>
      </c>
      <c r="G37" s="9">
        <f t="shared" si="1"/>
        <v>134916.9313048872</v>
      </c>
      <c r="H37" s="15">
        <f t="shared" si="7"/>
        <v>-6761.2129583314754</v>
      </c>
      <c r="I37" s="11">
        <f t="shared" si="2"/>
        <v>23971.573215902506</v>
      </c>
      <c r="J37" s="11">
        <f t="shared" si="8"/>
        <v>121993.19946277078</v>
      </c>
      <c r="K37" s="17">
        <f t="shared" si="11"/>
        <v>-18298.979919415615</v>
      </c>
      <c r="L37" s="11">
        <f t="shared" si="12"/>
        <v>1347597.7873869652</v>
      </c>
      <c r="M37" s="13">
        <f t="shared" si="9"/>
        <v>1579310.5005523751</v>
      </c>
      <c r="N37" s="13">
        <f t="shared" si="13"/>
        <v>1452832.9938047773</v>
      </c>
      <c r="O37" s="13">
        <f t="shared" si="3"/>
        <v>126477.50674759783</v>
      </c>
      <c r="P37" s="16">
        <f t="shared" si="4"/>
        <v>2.6523352383556666</v>
      </c>
      <c r="Q37" s="18">
        <f t="shared" si="10"/>
        <v>47685.339665437023</v>
      </c>
      <c r="R37" s="19">
        <f t="shared" si="14"/>
        <v>1.4901668645449069</v>
      </c>
      <c r="S37" s="23">
        <f t="shared" si="15"/>
        <v>2.8032685001324609E-2</v>
      </c>
      <c r="T37" s="19">
        <f t="shared" si="16"/>
        <v>1.0870557781155354</v>
      </c>
      <c r="U37" s="23">
        <f t="shared" si="18"/>
        <v>2.5326842833370833E-3</v>
      </c>
    </row>
    <row r="38" spans="1:32" x14ac:dyDescent="0.55000000000000004">
      <c r="A38">
        <v>35</v>
      </c>
      <c r="B38">
        <v>105</v>
      </c>
      <c r="C38">
        <v>4.5999999999999996</v>
      </c>
      <c r="D38" s="9">
        <f t="shared" si="5"/>
        <v>134916.9313048872</v>
      </c>
      <c r="E38" s="9">
        <f t="shared" si="0"/>
        <v>148408.62443537594</v>
      </c>
      <c r="F38" s="9">
        <f t="shared" si="6"/>
        <v>29329.767674975479</v>
      </c>
      <c r="G38" s="9">
        <f t="shared" si="1"/>
        <v>119078.85676040046</v>
      </c>
      <c r="H38" s="15">
        <f t="shared" si="7"/>
        <v>-6452.5488884946053</v>
      </c>
      <c r="I38" s="11">
        <f t="shared" si="2"/>
        <v>22877.218786480873</v>
      </c>
      <c r="J38" s="11">
        <f t="shared" si="8"/>
        <v>134759.77873869654</v>
      </c>
      <c r="K38" s="17">
        <f t="shared" si="11"/>
        <v>-20213.966810804479</v>
      </c>
      <c r="L38" s="11">
        <f t="shared" si="12"/>
        <v>1485020.8181013381</v>
      </c>
      <c r="M38" s="13">
        <f t="shared" si="9"/>
        <v>1737241.5506076128</v>
      </c>
      <c r="N38" s="13">
        <f t="shared" si="13"/>
        <v>1577902.3263744505</v>
      </c>
      <c r="O38" s="13">
        <f t="shared" si="3"/>
        <v>159339.22423316236</v>
      </c>
      <c r="P38" s="16">
        <f t="shared" si="4"/>
        <v>2.7319052955063365</v>
      </c>
      <c r="Q38" s="18">
        <f t="shared" si="10"/>
        <v>58325.3103594977</v>
      </c>
      <c r="R38" s="19">
        <f t="shared" si="14"/>
        <v>1.8226659487343031</v>
      </c>
      <c r="S38" s="23">
        <f t="shared" si="15"/>
        <v>3.0990564545716914E-2</v>
      </c>
      <c r="T38" s="19">
        <f t="shared" si="16"/>
        <v>1.1009816777438159</v>
      </c>
      <c r="U38" s="23">
        <f t="shared" si="18"/>
        <v>2.8334836931227514E-3</v>
      </c>
    </row>
    <row r="39" spans="1:32" x14ac:dyDescent="0.55000000000000004">
      <c r="A39">
        <v>36</v>
      </c>
      <c r="B39">
        <v>106</v>
      </c>
      <c r="C39">
        <v>4.3</v>
      </c>
      <c r="D39" s="9">
        <f t="shared" si="5"/>
        <v>119078.85676040046</v>
      </c>
      <c r="E39" s="9">
        <f t="shared" si="0"/>
        <v>130986.74243644052</v>
      </c>
      <c r="F39" s="9">
        <f t="shared" si="6"/>
        <v>27692.757386139645</v>
      </c>
      <c r="G39" s="9">
        <f t="shared" si="1"/>
        <v>103293.98505030086</v>
      </c>
      <c r="H39" s="15">
        <f t="shared" si="7"/>
        <v>-6092.4066249507223</v>
      </c>
      <c r="I39" s="11">
        <f t="shared" si="2"/>
        <v>21600.350761188922</v>
      </c>
      <c r="J39" s="11">
        <f t="shared" si="8"/>
        <v>148502.08181013382</v>
      </c>
      <c r="K39" s="17">
        <f t="shared" si="11"/>
        <v>-22275.312271520073</v>
      </c>
      <c r="L39" s="11">
        <f t="shared" si="12"/>
        <v>1632847.9384011407</v>
      </c>
      <c r="M39" s="13">
        <f t="shared" si="9"/>
        <v>1910965.7056683742</v>
      </c>
      <c r="N39" s="13">
        <f t="shared" si="13"/>
        <v>1713417.2467403754</v>
      </c>
      <c r="O39" s="13">
        <f t="shared" si="3"/>
        <v>197548.45892799878</v>
      </c>
      <c r="P39" s="16">
        <f t="shared" si="4"/>
        <v>2.8138624543715265</v>
      </c>
      <c r="Q39" s="18">
        <f t="shared" si="10"/>
        <v>70205.442565642763</v>
      </c>
      <c r="R39" s="19">
        <f t="shared" si="14"/>
        <v>2.1939200801763366</v>
      </c>
      <c r="S39" s="23">
        <f t="shared" si="15"/>
        <v>3.3735089597825674E-2</v>
      </c>
      <c r="T39" s="19">
        <f t="shared" si="16"/>
        <v>1.1152950101931198</v>
      </c>
      <c r="U39" s="23">
        <f t="shared" si="18"/>
        <v>3.1225494053170877E-3</v>
      </c>
    </row>
    <row r="40" spans="1:32" x14ac:dyDescent="0.55000000000000004">
      <c r="A40">
        <v>37</v>
      </c>
      <c r="B40">
        <v>107</v>
      </c>
      <c r="C40">
        <v>4.0999999999999996</v>
      </c>
      <c r="D40" s="9">
        <f t="shared" si="5"/>
        <v>103293.98505030086</v>
      </c>
      <c r="E40" s="9">
        <f t="shared" si="0"/>
        <v>113623.38355533096</v>
      </c>
      <c r="F40" s="9">
        <f t="shared" si="6"/>
        <v>25193.654890317284</v>
      </c>
      <c r="G40" s="9">
        <f t="shared" si="1"/>
        <v>88429.728665013681</v>
      </c>
      <c r="H40" s="15">
        <f t="shared" si="7"/>
        <v>-5542.6040758698027</v>
      </c>
      <c r="I40" s="11">
        <f t="shared" si="2"/>
        <v>19651.050814447481</v>
      </c>
      <c r="J40" s="11">
        <f t="shared" si="8"/>
        <v>163284.79384011409</v>
      </c>
      <c r="K40" s="17">
        <f t="shared" si="11"/>
        <v>-24492.719076017111</v>
      </c>
      <c r="L40" s="11">
        <f t="shared" si="12"/>
        <v>1791291.0639796851</v>
      </c>
      <c r="M40" s="13">
        <f t="shared" si="9"/>
        <v>2102062.2762352116</v>
      </c>
      <c r="N40" s="13">
        <f t="shared" si="13"/>
        <v>1860266.2523383957</v>
      </c>
      <c r="O40" s="13">
        <f t="shared" si="3"/>
        <v>241796.02389681595</v>
      </c>
      <c r="P40" s="16">
        <f t="shared" si="4"/>
        <v>2.8982783280026725</v>
      </c>
      <c r="Q40" s="18">
        <f t="shared" si="10"/>
        <v>83427.46849418286</v>
      </c>
      <c r="R40" s="19">
        <f t="shared" si="14"/>
        <v>2.6071083904432144</v>
      </c>
      <c r="S40" s="23">
        <f t="shared" si="15"/>
        <v>3.6278873282586277E-2</v>
      </c>
      <c r="T40" s="19">
        <f t="shared" si="16"/>
        <v>1.1299792562451063</v>
      </c>
      <c r="U40" s="23">
        <f t="shared" si="18"/>
        <v>3.4001918947490495E-3</v>
      </c>
    </row>
    <row r="41" spans="1:32" x14ac:dyDescent="0.55000000000000004">
      <c r="A41">
        <v>38</v>
      </c>
      <c r="B41">
        <v>108</v>
      </c>
      <c r="C41">
        <v>3.9</v>
      </c>
      <c r="D41" s="9">
        <f t="shared" si="5"/>
        <v>88429.728665013681</v>
      </c>
      <c r="E41" s="9">
        <f t="shared" si="0"/>
        <v>97272.701531515064</v>
      </c>
      <c r="F41" s="9">
        <f t="shared" si="6"/>
        <v>22674.289401285561</v>
      </c>
      <c r="G41" s="9">
        <f t="shared" si="1"/>
        <v>74598.412130229495</v>
      </c>
      <c r="H41" s="15">
        <f t="shared" si="7"/>
        <v>-4988.3436682828233</v>
      </c>
      <c r="I41" s="11">
        <f t="shared" si="2"/>
        <v>17685.945733002736</v>
      </c>
      <c r="J41" s="11">
        <f t="shared" si="8"/>
        <v>179129.10639796851</v>
      </c>
      <c r="K41" s="17">
        <f t="shared" si="11"/>
        <v>-26869.365959695275</v>
      </c>
      <c r="L41" s="11">
        <f t="shared" si="12"/>
        <v>1961236.7501509609</v>
      </c>
      <c r="M41" s="13">
        <f t="shared" si="9"/>
        <v>2312268.503858733</v>
      </c>
      <c r="N41" s="13">
        <f t="shared" si="13"/>
        <v>2019423.5116125399</v>
      </c>
      <c r="O41" s="13">
        <f t="shared" si="3"/>
        <v>292844.99224619311</v>
      </c>
      <c r="P41" s="16">
        <f t="shared" si="4"/>
        <v>2.9852266778427525</v>
      </c>
      <c r="Q41" s="18">
        <f t="shared" si="10"/>
        <v>98098.075573214068</v>
      </c>
      <c r="R41" s="19">
        <f t="shared" si="14"/>
        <v>3.0655648616629394</v>
      </c>
      <c r="S41" s="23">
        <f t="shared" si="15"/>
        <v>3.8634458256180171E-2</v>
      </c>
      <c r="T41" s="19">
        <f t="shared" si="16"/>
        <v>1.1450141540703129</v>
      </c>
      <c r="U41" s="23">
        <f t="shared" si="18"/>
        <v>3.6666245614467297E-3</v>
      </c>
    </row>
    <row r="42" spans="1:32" x14ac:dyDescent="0.55000000000000004">
      <c r="A42">
        <v>39</v>
      </c>
      <c r="B42">
        <v>109</v>
      </c>
      <c r="C42">
        <v>3.7</v>
      </c>
      <c r="D42" s="9">
        <f t="shared" si="5"/>
        <v>74598.412130229495</v>
      </c>
      <c r="E42" s="9">
        <f t="shared" si="0"/>
        <v>82058.253343252451</v>
      </c>
      <c r="F42" s="9">
        <f t="shared" si="6"/>
        <v>20161.733008170133</v>
      </c>
      <c r="G42" s="9">
        <f t="shared" si="1"/>
        <v>61896.520335082314</v>
      </c>
      <c r="H42" s="15">
        <f t="shared" si="7"/>
        <v>-4435.5812617974289</v>
      </c>
      <c r="I42" s="11">
        <f t="shared" si="2"/>
        <v>15726.151746372703</v>
      </c>
      <c r="J42" s="11">
        <f t="shared" si="8"/>
        <v>196123.67501509609</v>
      </c>
      <c r="K42" s="17">
        <f t="shared" si="11"/>
        <v>-29418.551252264413</v>
      </c>
      <c r="L42" s="11">
        <f t="shared" si="12"/>
        <v>2143668.0256601651</v>
      </c>
      <c r="M42" s="13">
        <f t="shared" si="9"/>
        <v>2543495.3542446066</v>
      </c>
      <c r="N42" s="13">
        <f t="shared" si="13"/>
        <v>2191947.3115215292</v>
      </c>
      <c r="O42" s="13">
        <f t="shared" si="3"/>
        <v>351548.04272307735</v>
      </c>
      <c r="P42" s="16">
        <f t="shared" si="4"/>
        <v>3.074783478178035</v>
      </c>
      <c r="Q42" s="18">
        <f t="shared" si="10"/>
        <v>114332.61731046747</v>
      </c>
      <c r="R42" s="19">
        <f t="shared" si="14"/>
        <v>3.5728942909521084</v>
      </c>
      <c r="S42" s="23">
        <f t="shared" si="15"/>
        <v>4.0814782102210234E-2</v>
      </c>
      <c r="T42" s="19">
        <f t="shared" si="16"/>
        <v>1.1603816117637664</v>
      </c>
      <c r="U42" s="23">
        <f t="shared" si="18"/>
        <v>3.9221168869463252E-3</v>
      </c>
    </row>
    <row r="43" spans="1:32" x14ac:dyDescent="0.55000000000000004">
      <c r="A43">
        <v>40</v>
      </c>
      <c r="B43">
        <v>110</v>
      </c>
      <c r="C43">
        <v>3.5</v>
      </c>
      <c r="D43" s="9">
        <f t="shared" si="5"/>
        <v>61896.520335082314</v>
      </c>
      <c r="E43" s="9">
        <f t="shared" si="0"/>
        <v>68086.172368590545</v>
      </c>
      <c r="F43" s="9">
        <f t="shared" si="6"/>
        <v>17684.720095737805</v>
      </c>
      <c r="G43" s="9">
        <f t="shared" si="1"/>
        <v>50401.452272852737</v>
      </c>
      <c r="H43" s="15">
        <f t="shared" si="7"/>
        <v>-3890.6384210623169</v>
      </c>
      <c r="I43" s="11">
        <f t="shared" si="2"/>
        <v>13794.081674675488</v>
      </c>
      <c r="J43" s="11">
        <f t="shared" si="8"/>
        <v>214366.80256601653</v>
      </c>
      <c r="K43" s="17">
        <f t="shared" si="11"/>
        <v>-32155.020384902477</v>
      </c>
      <c r="L43" s="11">
        <f t="shared" si="12"/>
        <v>2339673.8895159545</v>
      </c>
      <c r="M43" s="13">
        <f t="shared" si="9"/>
        <v>2797844.8896690672</v>
      </c>
      <c r="N43" s="13">
        <f t="shared" si="13"/>
        <v>2378987.0222887797</v>
      </c>
      <c r="O43" s="13">
        <f t="shared" si="3"/>
        <v>418857.8673802875</v>
      </c>
      <c r="P43" s="16">
        <f t="shared" si="4"/>
        <v>3.1670269825233763</v>
      </c>
      <c r="Q43" s="18">
        <f t="shared" si="10"/>
        <v>132255.85689407552</v>
      </c>
      <c r="R43" s="19">
        <f t="shared" si="14"/>
        <v>4.13299552793986</v>
      </c>
      <c r="S43" s="23">
        <f t="shared" si="15"/>
        <v>4.2832693424309953E-2</v>
      </c>
      <c r="T43" s="19">
        <f t="shared" si="16"/>
        <v>1.1760656377928922</v>
      </c>
      <c r="U43" s="23">
        <f t="shared" si="18"/>
        <v>4.1669825047017106E-3</v>
      </c>
    </row>
    <row r="44" spans="1:32" x14ac:dyDescent="0.55000000000000004">
      <c r="A44">
        <v>41</v>
      </c>
      <c r="B44">
        <v>111</v>
      </c>
      <c r="C44">
        <v>3.4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U44" s="14"/>
      <c r="V44" s="14"/>
    </row>
    <row r="45" spans="1:32" x14ac:dyDescent="0.55000000000000004">
      <c r="A45">
        <v>42</v>
      </c>
      <c r="B45">
        <v>112</v>
      </c>
      <c r="C45">
        <v>3.3</v>
      </c>
    </row>
    <row r="46" spans="1:32" ht="31.5" customHeight="1" x14ac:dyDescent="0.55000000000000004">
      <c r="A46">
        <v>43</v>
      </c>
      <c r="B46">
        <v>113</v>
      </c>
      <c r="C46">
        <v>3.1</v>
      </c>
      <c r="Q46" s="1"/>
      <c r="R46" s="1" t="s">
        <v>45</v>
      </c>
      <c r="S46" s="1" t="s">
        <v>46</v>
      </c>
      <c r="T46" s="1" t="s">
        <v>47</v>
      </c>
      <c r="U46" s="1" t="s">
        <v>48</v>
      </c>
    </row>
    <row r="47" spans="1:32" x14ac:dyDescent="0.55000000000000004">
      <c r="A47">
        <v>44</v>
      </c>
      <c r="B47">
        <v>114</v>
      </c>
      <c r="C47">
        <v>3</v>
      </c>
      <c r="Q47" s="18"/>
      <c r="R47" s="25">
        <f>R18</f>
        <v>-0.54614619274641663</v>
      </c>
      <c r="S47" s="26">
        <f>S18</f>
        <v>-5.4864667823529834E-2</v>
      </c>
      <c r="T47" s="25">
        <f>T18</f>
        <v>0.90713628208348818</v>
      </c>
      <c r="U47" s="26">
        <f>U18</f>
        <v>-6.9374372671194839E-3</v>
      </c>
      <c r="Y47" s="23"/>
    </row>
    <row r="48" spans="1:32" x14ac:dyDescent="0.55000000000000004">
      <c r="A48">
        <v>45</v>
      </c>
      <c r="B48">
        <v>115</v>
      </c>
      <c r="C48">
        <v>2.9</v>
      </c>
      <c r="K48" s="14"/>
      <c r="L48" s="14"/>
      <c r="M48" s="14"/>
      <c r="N48" s="14"/>
      <c r="O48" s="14"/>
      <c r="Q48" s="18"/>
      <c r="R48" s="25">
        <f>R28</f>
        <v>-0.19575920450993967</v>
      </c>
      <c r="S48" s="26">
        <f>S28</f>
        <v>-9.0362817499329839E-3</v>
      </c>
      <c r="T48" s="25">
        <f>T28</f>
        <v>0.98134252682675405</v>
      </c>
      <c r="U48" s="26">
        <f>U28</f>
        <v>-7.8443048490550726E-4</v>
      </c>
      <c r="X48" s="10"/>
      <c r="Y48" s="10"/>
      <c r="Z48" s="10"/>
      <c r="AA48" s="10"/>
      <c r="AB48" s="10"/>
      <c r="AC48" s="10"/>
      <c r="AD48" s="10"/>
      <c r="AE48" s="10"/>
      <c r="AF48" s="10"/>
    </row>
    <row r="49" spans="1:31" x14ac:dyDescent="0.55000000000000004">
      <c r="A49">
        <v>46</v>
      </c>
      <c r="B49">
        <v>116</v>
      </c>
      <c r="C49">
        <v>2.8</v>
      </c>
      <c r="K49" s="14"/>
      <c r="X49" s="14"/>
    </row>
    <row r="50" spans="1:31" x14ac:dyDescent="0.55000000000000004">
      <c r="A50">
        <v>47</v>
      </c>
      <c r="B50">
        <v>117</v>
      </c>
      <c r="C50">
        <v>2.7</v>
      </c>
      <c r="K50" s="14"/>
      <c r="L50" s="14"/>
      <c r="X50" s="14"/>
      <c r="Y50" s="14"/>
    </row>
    <row r="51" spans="1:31" x14ac:dyDescent="0.55000000000000004">
      <c r="A51">
        <v>48</v>
      </c>
      <c r="B51">
        <v>118</v>
      </c>
      <c r="C51">
        <v>2.5</v>
      </c>
      <c r="K51" s="14"/>
      <c r="L51" s="14"/>
      <c r="M51" s="14"/>
      <c r="W51" s="14"/>
      <c r="X51" s="14"/>
      <c r="Y51" s="14"/>
      <c r="Z51" s="14"/>
    </row>
    <row r="52" spans="1:31" x14ac:dyDescent="0.55000000000000004">
      <c r="A52">
        <v>49</v>
      </c>
      <c r="B52">
        <v>119</v>
      </c>
      <c r="C52">
        <v>2.2999999999999998</v>
      </c>
      <c r="K52" s="14"/>
      <c r="L52" s="14"/>
      <c r="M52" s="14"/>
      <c r="N52" s="14"/>
      <c r="W52" s="14"/>
      <c r="X52" s="14"/>
      <c r="Y52" s="14"/>
      <c r="Z52" s="14"/>
      <c r="AA52" s="14"/>
    </row>
    <row r="53" spans="1:31" x14ac:dyDescent="0.55000000000000004">
      <c r="A53">
        <v>50</v>
      </c>
      <c r="B53">
        <v>120</v>
      </c>
      <c r="C53">
        <v>2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W53" s="14"/>
      <c r="X53" s="14"/>
      <c r="Y53" s="14"/>
      <c r="Z53" s="14"/>
      <c r="AA53" s="14"/>
      <c r="AB53" s="14"/>
    </row>
    <row r="54" spans="1:31" x14ac:dyDescent="0.55000000000000004">
      <c r="A54">
        <v>51</v>
      </c>
      <c r="B54">
        <v>121</v>
      </c>
      <c r="C54">
        <v>2</v>
      </c>
      <c r="W54" s="14"/>
      <c r="X54" s="14"/>
      <c r="Y54" s="14"/>
      <c r="Z54" s="14"/>
      <c r="AA54" s="14"/>
      <c r="AB54" s="14"/>
      <c r="AC54" s="14"/>
    </row>
    <row r="55" spans="1:31" x14ac:dyDescent="0.55000000000000004">
      <c r="A55">
        <v>52</v>
      </c>
      <c r="B55">
        <v>122</v>
      </c>
      <c r="C55">
        <v>2</v>
      </c>
      <c r="W55" s="14"/>
      <c r="X55" s="14"/>
      <c r="Y55" s="14"/>
      <c r="Z55" s="14"/>
      <c r="AA55" s="14"/>
      <c r="AB55" s="14"/>
      <c r="AC55" s="14"/>
      <c r="AD55" s="14"/>
    </row>
    <row r="56" spans="1:31" x14ac:dyDescent="0.55000000000000004">
      <c r="A56">
        <v>53</v>
      </c>
      <c r="B56">
        <v>123</v>
      </c>
      <c r="C56">
        <v>2</v>
      </c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 x14ac:dyDescent="0.55000000000000004">
      <c r="A57">
        <v>54</v>
      </c>
      <c r="B57">
        <v>124</v>
      </c>
      <c r="C57">
        <v>2</v>
      </c>
    </row>
    <row r="58" spans="1:31" x14ac:dyDescent="0.55000000000000004">
      <c r="A58">
        <v>55</v>
      </c>
      <c r="B58">
        <v>125</v>
      </c>
      <c r="C58">
        <v>2</v>
      </c>
    </row>
    <row r="60" spans="1:31" x14ac:dyDescent="0.55000000000000004">
      <c r="G60" s="14"/>
    </row>
    <row r="61" spans="1:31" x14ac:dyDescent="0.55000000000000004">
      <c r="G61" s="14"/>
    </row>
    <row r="62" spans="1:31" x14ac:dyDescent="0.55000000000000004">
      <c r="G62" s="14"/>
    </row>
    <row r="63" spans="1:31" x14ac:dyDescent="0.55000000000000004">
      <c r="G63" s="14"/>
    </row>
    <row r="64" spans="1:31" x14ac:dyDescent="0.55000000000000004">
      <c r="G64" s="14"/>
    </row>
    <row r="65" spans="7:7" x14ac:dyDescent="0.55000000000000004">
      <c r="G65" s="14"/>
    </row>
    <row r="66" spans="7:7" x14ac:dyDescent="0.55000000000000004">
      <c r="G66" s="1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8A0B-750D-4C08-86B0-5D955AEA9396}">
  <dimension ref="A1:AJ66"/>
  <sheetViews>
    <sheetView zoomScale="75" zoomScaleNormal="75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H2" sqref="H2"/>
    </sheetView>
  </sheetViews>
  <sheetFormatPr defaultRowHeight="14.4" x14ac:dyDescent="0.55000000000000004"/>
  <cols>
    <col min="1" max="1" width="6" customWidth="1"/>
    <col min="2" max="2" width="4.05078125" customWidth="1"/>
    <col min="3" max="3" width="6.3671875" customWidth="1"/>
    <col min="5" max="5" width="11.734375" customWidth="1"/>
    <col min="6" max="6" width="7.578125" customWidth="1"/>
    <col min="7" max="7" width="11.7890625" customWidth="1"/>
    <col min="8" max="8" width="10.41796875" customWidth="1"/>
    <col min="10" max="10" width="11.578125" customWidth="1"/>
    <col min="11" max="11" width="8.578125" customWidth="1"/>
    <col min="12" max="12" width="9.83984375" customWidth="1"/>
    <col min="13" max="13" width="11.578125" customWidth="1"/>
    <col min="14" max="14" width="11.68359375" customWidth="1"/>
    <col min="15" max="15" width="11.15625" customWidth="1"/>
    <col min="16" max="16" width="6.734375" customWidth="1"/>
    <col min="17" max="17" width="10.3671875" customWidth="1"/>
    <col min="18" max="19" width="8.41796875" hidden="1" customWidth="1"/>
    <col min="20" max="20" width="8" hidden="1" customWidth="1"/>
    <col min="21" max="21" width="8.05078125" hidden="1" customWidth="1"/>
    <col min="22" max="22" width="10.578125" customWidth="1"/>
    <col min="23" max="23" width="9.62890625" bestFit="1" customWidth="1"/>
    <col min="24" max="24" width="10.89453125" customWidth="1"/>
    <col min="25" max="25" width="10.5234375" customWidth="1"/>
    <col min="26" max="26" width="10.578125" customWidth="1"/>
    <col min="27" max="27" width="9.20703125" bestFit="1" customWidth="1"/>
    <col min="28" max="28" width="10.734375" customWidth="1"/>
    <col min="29" max="31" width="9.20703125" bestFit="1" customWidth="1"/>
    <col min="32" max="32" width="9.7890625" customWidth="1"/>
  </cols>
  <sheetData>
    <row r="1" spans="1:36" s="1" customFormat="1" ht="45" customHeight="1" x14ac:dyDescent="0.95">
      <c r="E1" s="2" t="s">
        <v>0</v>
      </c>
      <c r="F1" s="29">
        <v>0.37</v>
      </c>
      <c r="G1" s="2" t="s">
        <v>1</v>
      </c>
      <c r="H1" s="29">
        <v>0.37</v>
      </c>
      <c r="I1" s="2" t="s">
        <v>2</v>
      </c>
      <c r="J1" s="3">
        <v>0.1</v>
      </c>
      <c r="K1" s="2" t="s">
        <v>3</v>
      </c>
      <c r="L1" s="35">
        <v>0.15</v>
      </c>
      <c r="M1" s="2" t="s">
        <v>4</v>
      </c>
      <c r="N1" s="4">
        <v>0.03</v>
      </c>
      <c r="O1" s="2" t="s">
        <v>5</v>
      </c>
      <c r="P1" s="4">
        <v>0.1</v>
      </c>
      <c r="R1" s="5">
        <f>G4-M4</f>
        <v>37000</v>
      </c>
      <c r="S1" s="6" t="s">
        <v>6</v>
      </c>
    </row>
    <row r="2" spans="1:36" s="1" customFormat="1" ht="59.4" customHeight="1" x14ac:dyDescent="0.55000000000000004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20</v>
      </c>
      <c r="O2" s="6" t="s">
        <v>21</v>
      </c>
      <c r="P2" s="6" t="s">
        <v>22</v>
      </c>
      <c r="Q2" s="6" t="s">
        <v>23</v>
      </c>
      <c r="R2" s="6" t="s">
        <v>24</v>
      </c>
      <c r="S2" s="6" t="s">
        <v>25</v>
      </c>
      <c r="T2" s="6" t="s">
        <v>26</v>
      </c>
      <c r="U2" s="6" t="s">
        <v>27</v>
      </c>
      <c r="V2" s="6"/>
      <c r="W2" s="6"/>
    </row>
    <row r="3" spans="1:36" s="1" customFormat="1" ht="30.6" customHeight="1" x14ac:dyDescent="0.55000000000000004">
      <c r="D3" s="7" t="s">
        <v>28</v>
      </c>
      <c r="F3" s="8" t="s">
        <v>29</v>
      </c>
      <c r="G3" s="8" t="s">
        <v>30</v>
      </c>
      <c r="H3" s="8" t="s">
        <v>31</v>
      </c>
      <c r="I3" s="8" t="s">
        <v>32</v>
      </c>
      <c r="J3" s="8" t="s">
        <v>33</v>
      </c>
      <c r="K3" s="8" t="s">
        <v>34</v>
      </c>
      <c r="L3" s="8" t="s">
        <v>35</v>
      </c>
      <c r="M3" s="8" t="s">
        <v>36</v>
      </c>
      <c r="N3" s="8" t="s">
        <v>37</v>
      </c>
      <c r="O3" s="8" t="s">
        <v>38</v>
      </c>
      <c r="P3" s="8"/>
      <c r="Q3" s="8" t="s">
        <v>39</v>
      </c>
      <c r="R3" s="8" t="s">
        <v>40</v>
      </c>
      <c r="S3" s="8" t="s">
        <v>41</v>
      </c>
      <c r="T3" s="8" t="s">
        <v>42</v>
      </c>
      <c r="U3" s="8" t="s">
        <v>43</v>
      </c>
    </row>
    <row r="4" spans="1:36" x14ac:dyDescent="0.55000000000000004">
      <c r="A4">
        <v>1</v>
      </c>
      <c r="B4">
        <v>71</v>
      </c>
      <c r="D4" s="9"/>
      <c r="E4" s="9"/>
      <c r="F4" s="9"/>
      <c r="G4" s="9">
        <v>100000</v>
      </c>
      <c r="H4" s="10"/>
      <c r="I4" s="11"/>
      <c r="J4" s="11"/>
      <c r="K4" s="12"/>
      <c r="L4" s="12"/>
      <c r="M4" s="13">
        <f>G4*(1-F1)</f>
        <v>63000</v>
      </c>
      <c r="N4" s="13"/>
      <c r="O4" s="13"/>
      <c r="P4" s="13">
        <v>1</v>
      </c>
      <c r="Q4" s="13"/>
      <c r="R4" s="13"/>
      <c r="S4" s="13"/>
      <c r="T4" s="13"/>
      <c r="U4" s="13"/>
      <c r="Z4" s="14"/>
      <c r="AA4" s="14"/>
      <c r="AB4" s="14"/>
    </row>
    <row r="5" spans="1:36" x14ac:dyDescent="0.55000000000000004">
      <c r="A5">
        <v>2</v>
      </c>
      <c r="B5">
        <v>72</v>
      </c>
      <c r="C5">
        <v>27.4</v>
      </c>
      <c r="D5" s="9">
        <v>100000</v>
      </c>
      <c r="E5" s="9">
        <f t="shared" ref="E5:E43" si="0">D5*(1+P$1)</f>
        <v>110000.00000000001</v>
      </c>
      <c r="F5" s="9">
        <f>G4/C5</f>
        <v>3649.6350364963505</v>
      </c>
      <c r="G5" s="9">
        <f t="shared" ref="G5:G43" si="1">E5-F5</f>
        <v>106350.36496350367</v>
      </c>
      <c r="H5" s="27">
        <f>-H$1*F5</f>
        <v>-1350.3649635036497</v>
      </c>
      <c r="I5" s="11">
        <f t="shared" ref="I5:I43" si="2">F5+H5</f>
        <v>2299.270072992701</v>
      </c>
      <c r="J5" s="11"/>
      <c r="K5" s="12"/>
      <c r="L5" s="11">
        <f>I5</f>
        <v>2299.270072992701</v>
      </c>
      <c r="M5" s="13">
        <f>M4*(1+J$1)</f>
        <v>69300</v>
      </c>
      <c r="N5" s="13">
        <f>((1-H$1)*G5)+L5</f>
        <v>69300.000000000015</v>
      </c>
      <c r="O5" s="13">
        <f t="shared" ref="O5:O43" si="3">M5-N5</f>
        <v>0</v>
      </c>
      <c r="P5" s="16">
        <f t="shared" ref="P5:P43" si="4">P4*(1+N$1)</f>
        <v>1.03</v>
      </c>
      <c r="Z5" s="10"/>
    </row>
    <row r="6" spans="1:36" x14ac:dyDescent="0.55000000000000004">
      <c r="A6">
        <v>3</v>
      </c>
      <c r="B6">
        <v>73</v>
      </c>
      <c r="C6">
        <v>26.5</v>
      </c>
      <c r="D6" s="9">
        <f t="shared" ref="D6:D43" si="5">G5</f>
        <v>106350.36496350367</v>
      </c>
      <c r="E6" s="9">
        <f t="shared" si="0"/>
        <v>116985.40145985405</v>
      </c>
      <c r="F6" s="9">
        <f t="shared" ref="F6:F43" si="6">G5/C6</f>
        <v>4013.2213193774969</v>
      </c>
      <c r="G6" s="9">
        <f t="shared" si="1"/>
        <v>112972.18014047656</v>
      </c>
      <c r="H6" s="27">
        <f t="shared" ref="H6:H43" si="7">-H$1*F6</f>
        <v>-1484.8918881696738</v>
      </c>
      <c r="I6" s="11">
        <f t="shared" si="2"/>
        <v>2528.3294312078233</v>
      </c>
      <c r="J6" s="11">
        <f t="shared" ref="J6:J43" si="8">L5*J$1</f>
        <v>229.92700729927012</v>
      </c>
      <c r="K6" s="27">
        <f>J6*-L$1</f>
        <v>-34.489051094890513</v>
      </c>
      <c r="L6" s="11">
        <f>L5+J6+K6+I6</f>
        <v>5023.0374604049039</v>
      </c>
      <c r="M6" s="13">
        <f t="shared" ref="M6:M43" si="9">M5*(1+J$1)</f>
        <v>76230</v>
      </c>
      <c r="N6" s="13">
        <f>((1-H$1)*G6)+L6</f>
        <v>76195.510948905125</v>
      </c>
      <c r="O6" s="20">
        <f t="shared" si="3"/>
        <v>34.489051094875322</v>
      </c>
      <c r="P6" s="16">
        <f t="shared" si="4"/>
        <v>1.0609</v>
      </c>
      <c r="Q6" s="18">
        <f t="shared" ref="Q6:Q43" si="10">O6/P6</f>
        <v>32.509238471934509</v>
      </c>
      <c r="R6" s="19"/>
      <c r="W6" s="20"/>
      <c r="X6" s="21"/>
      <c r="Z6" s="22"/>
      <c r="AA6" s="14"/>
      <c r="AB6" s="14"/>
      <c r="AI6" s="27">
        <f>K6</f>
        <v>-34.489051094890513</v>
      </c>
    </row>
    <row r="7" spans="1:36" x14ac:dyDescent="0.55000000000000004">
      <c r="A7">
        <v>4</v>
      </c>
      <c r="B7">
        <v>74</v>
      </c>
      <c r="C7">
        <v>25.5</v>
      </c>
      <c r="D7" s="9">
        <f t="shared" si="5"/>
        <v>112972.18014047656</v>
      </c>
      <c r="E7" s="9">
        <f t="shared" si="0"/>
        <v>124269.39815452423</v>
      </c>
      <c r="F7" s="9">
        <f t="shared" si="6"/>
        <v>4430.2815741363356</v>
      </c>
      <c r="G7" s="9">
        <f t="shared" si="1"/>
        <v>119839.1165803879</v>
      </c>
      <c r="H7" s="27">
        <f t="shared" si="7"/>
        <v>-1639.2041824304442</v>
      </c>
      <c r="I7" s="11">
        <f t="shared" si="2"/>
        <v>2791.0773917058914</v>
      </c>
      <c r="J7" s="11">
        <f t="shared" si="8"/>
        <v>502.30374604049041</v>
      </c>
      <c r="K7" s="27">
        <f t="shared" ref="K7:K43" si="11">J7*-L$1</f>
        <v>-75.345561906073556</v>
      </c>
      <c r="L7" s="11">
        <f t="shared" ref="L7:L43" si="12">L6+J7+K7+I7</f>
        <v>8241.0730362452123</v>
      </c>
      <c r="M7" s="13">
        <f t="shared" si="9"/>
        <v>83853</v>
      </c>
      <c r="N7" s="13">
        <f t="shared" ref="N7:N43" si="13">((1-H$1)*G7)+L7</f>
        <v>83739.716481889598</v>
      </c>
      <c r="O7" s="20">
        <f t="shared" si="3"/>
        <v>113.28351811040193</v>
      </c>
      <c r="P7" s="16">
        <f t="shared" si="4"/>
        <v>1.092727</v>
      </c>
      <c r="Q7" s="18">
        <f t="shared" si="10"/>
        <v>103.67046674091692</v>
      </c>
      <c r="R7" s="19"/>
      <c r="W7" s="20"/>
      <c r="X7" s="21"/>
      <c r="Z7" s="10"/>
      <c r="AC7" s="14"/>
      <c r="AH7" s="20">
        <f>O7</f>
        <v>113.28351811040193</v>
      </c>
      <c r="AI7" s="27">
        <f>K7</f>
        <v>-75.345561906073556</v>
      </c>
      <c r="AJ7" s="27">
        <f>AI6+AI7</f>
        <v>-109.83461300096407</v>
      </c>
    </row>
    <row r="8" spans="1:36" x14ac:dyDescent="0.55000000000000004">
      <c r="A8">
        <v>5</v>
      </c>
      <c r="B8">
        <v>75</v>
      </c>
      <c r="C8">
        <v>24.6</v>
      </c>
      <c r="D8" s="9">
        <f t="shared" si="5"/>
        <v>119839.1165803879</v>
      </c>
      <c r="E8" s="9">
        <f t="shared" si="0"/>
        <v>131823.02823842669</v>
      </c>
      <c r="F8" s="9">
        <f t="shared" si="6"/>
        <v>4871.5088040808087</v>
      </c>
      <c r="G8" s="9">
        <f t="shared" si="1"/>
        <v>126951.51943434589</v>
      </c>
      <c r="H8" s="27">
        <f t="shared" si="7"/>
        <v>-1802.4582575098991</v>
      </c>
      <c r="I8" s="11">
        <f t="shared" si="2"/>
        <v>3069.0505465709093</v>
      </c>
      <c r="J8" s="11">
        <f t="shared" si="8"/>
        <v>824.10730362452125</v>
      </c>
      <c r="K8" s="27">
        <f t="shared" si="11"/>
        <v>-123.61609554367818</v>
      </c>
      <c r="L8" s="11">
        <f t="shared" si="12"/>
        <v>12010.614790896965</v>
      </c>
      <c r="M8" s="13">
        <f t="shared" si="9"/>
        <v>92238.3</v>
      </c>
      <c r="N8" s="13">
        <f t="shared" si="13"/>
        <v>91990.072034534882</v>
      </c>
      <c r="O8" s="20">
        <f t="shared" si="3"/>
        <v>248.22796546512109</v>
      </c>
      <c r="P8" s="16">
        <f t="shared" si="4"/>
        <v>1.1255088100000001</v>
      </c>
      <c r="Q8" s="18">
        <f t="shared" si="10"/>
        <v>220.54733224622299</v>
      </c>
      <c r="R8" s="19">
        <f t="shared" ref="R8:R43" si="14">Q8/R$1</f>
        <v>5.9607387093573785E-3</v>
      </c>
      <c r="S8" s="23">
        <f t="shared" ref="S8:S43" si="15">POWER((1+Q8/R$1),1/(A8-A$4))-1</f>
        <v>1.4868652366550883E-3</v>
      </c>
      <c r="T8" s="19">
        <f t="shared" ref="T8:T43" si="16">M8/N8</f>
        <v>1.0026984212532406</v>
      </c>
      <c r="U8" s="23">
        <f t="shared" ref="U8:U12" si="17">POWER(M8/N8,1/(A8-A$4))-1</f>
        <v>6.7392374735453231E-4</v>
      </c>
      <c r="W8" s="20"/>
      <c r="Z8" s="14"/>
      <c r="AA8" s="14"/>
      <c r="AB8" s="14"/>
      <c r="AJ8" s="27">
        <f>AH7+AJ7</f>
        <v>3.4489051094378596</v>
      </c>
    </row>
    <row r="9" spans="1:36" x14ac:dyDescent="0.55000000000000004">
      <c r="A9">
        <v>6</v>
      </c>
      <c r="B9">
        <v>76</v>
      </c>
      <c r="C9">
        <v>23.7</v>
      </c>
      <c r="D9" s="9">
        <f t="shared" si="5"/>
        <v>126951.51943434589</v>
      </c>
      <c r="E9" s="9">
        <f t="shared" si="0"/>
        <v>139646.6713777805</v>
      </c>
      <c r="F9" s="9">
        <f t="shared" si="6"/>
        <v>5356.6041955420205</v>
      </c>
      <c r="G9" s="9">
        <f t="shared" si="1"/>
        <v>134290.06718223848</v>
      </c>
      <c r="H9" s="27">
        <f t="shared" si="7"/>
        <v>-1981.9435523505476</v>
      </c>
      <c r="I9" s="11">
        <f t="shared" si="2"/>
        <v>3374.6606431914729</v>
      </c>
      <c r="J9" s="11">
        <f t="shared" si="8"/>
        <v>1201.0614790896966</v>
      </c>
      <c r="K9" s="27">
        <f t="shared" si="11"/>
        <v>-180.15922186345449</v>
      </c>
      <c r="L9" s="11">
        <f t="shared" si="12"/>
        <v>16406.177691314679</v>
      </c>
      <c r="M9" s="13">
        <f t="shared" si="9"/>
        <v>101462.13</v>
      </c>
      <c r="N9" s="13">
        <f t="shared" si="13"/>
        <v>101008.92001612492</v>
      </c>
      <c r="O9" s="20">
        <f t="shared" si="3"/>
        <v>453.20998387508735</v>
      </c>
      <c r="P9" s="16">
        <f t="shared" si="4"/>
        <v>1.1592740743000001</v>
      </c>
      <c r="Q9" s="18">
        <f t="shared" si="10"/>
        <v>390.94291326125563</v>
      </c>
      <c r="R9" s="19">
        <f t="shared" si="14"/>
        <v>1.0566024682736638E-2</v>
      </c>
      <c r="S9" s="23">
        <f t="shared" si="15"/>
        <v>2.1043298717073888E-3</v>
      </c>
      <c r="T9" s="19">
        <f t="shared" si="16"/>
        <v>1.0044868312996786</v>
      </c>
      <c r="U9" s="23">
        <f t="shared" si="17"/>
        <v>8.9576004966795963E-4</v>
      </c>
      <c r="V9" s="20"/>
      <c r="W9" s="20"/>
    </row>
    <row r="10" spans="1:36" x14ac:dyDescent="0.55000000000000004">
      <c r="A10">
        <v>7</v>
      </c>
      <c r="B10">
        <v>77</v>
      </c>
      <c r="C10">
        <v>22.9</v>
      </c>
      <c r="D10" s="9">
        <f t="shared" si="5"/>
        <v>134290.06718223848</v>
      </c>
      <c r="E10" s="9">
        <f t="shared" si="0"/>
        <v>147719.07390046233</v>
      </c>
      <c r="F10" s="9">
        <f t="shared" si="6"/>
        <v>5864.195073460196</v>
      </c>
      <c r="G10" s="9">
        <f t="shared" si="1"/>
        <v>141854.87882700213</v>
      </c>
      <c r="H10" s="27">
        <f t="shared" si="7"/>
        <v>-2169.7521771802726</v>
      </c>
      <c r="I10" s="11">
        <f t="shared" si="2"/>
        <v>3694.4428962799234</v>
      </c>
      <c r="J10" s="11">
        <f t="shared" si="8"/>
        <v>1640.6177691314679</v>
      </c>
      <c r="K10" s="27">
        <f t="shared" si="11"/>
        <v>-246.09266536972018</v>
      </c>
      <c r="L10" s="11">
        <f t="shared" si="12"/>
        <v>21495.145691356352</v>
      </c>
      <c r="M10" s="13">
        <f t="shared" si="9"/>
        <v>111608.34300000001</v>
      </c>
      <c r="N10" s="13">
        <f t="shared" si="13"/>
        <v>110863.71935236768</v>
      </c>
      <c r="O10" s="20">
        <f t="shared" si="3"/>
        <v>744.62364763232472</v>
      </c>
      <c r="P10" s="16">
        <f t="shared" si="4"/>
        <v>1.1940522965290001</v>
      </c>
      <c r="Q10" s="18">
        <f t="shared" si="10"/>
        <v>623.6105820464287</v>
      </c>
      <c r="R10" s="19">
        <f t="shared" si="14"/>
        <v>1.6854340055308885E-2</v>
      </c>
      <c r="S10" s="23">
        <f t="shared" si="15"/>
        <v>2.7895304681677668E-3</v>
      </c>
      <c r="T10" s="19">
        <f t="shared" si="16"/>
        <v>1.0067165674395753</v>
      </c>
      <c r="U10" s="23">
        <f t="shared" si="17"/>
        <v>1.1163079074192339E-3</v>
      </c>
      <c r="V10" s="20"/>
      <c r="W10" s="20"/>
      <c r="AA10" s="14"/>
    </row>
    <row r="11" spans="1:36" x14ac:dyDescent="0.55000000000000004">
      <c r="A11">
        <v>8</v>
      </c>
      <c r="B11">
        <v>78</v>
      </c>
      <c r="C11">
        <v>22</v>
      </c>
      <c r="D11" s="9">
        <f t="shared" si="5"/>
        <v>141854.87882700213</v>
      </c>
      <c r="E11" s="9">
        <f t="shared" si="0"/>
        <v>156040.36670970236</v>
      </c>
      <c r="F11" s="9">
        <f t="shared" si="6"/>
        <v>6447.9490375910063</v>
      </c>
      <c r="G11" s="9">
        <f t="shared" si="1"/>
        <v>149592.41767211136</v>
      </c>
      <c r="H11" s="27">
        <f t="shared" si="7"/>
        <v>-2385.7411439086723</v>
      </c>
      <c r="I11" s="11">
        <f t="shared" si="2"/>
        <v>4062.2078936823341</v>
      </c>
      <c r="J11" s="11">
        <f t="shared" si="8"/>
        <v>2149.5145691356352</v>
      </c>
      <c r="K11" s="27">
        <f t="shared" si="11"/>
        <v>-322.42718537034528</v>
      </c>
      <c r="L11" s="11">
        <f t="shared" si="12"/>
        <v>27384.440968803974</v>
      </c>
      <c r="M11" s="13">
        <f t="shared" si="9"/>
        <v>122769.17730000002</v>
      </c>
      <c r="N11" s="13">
        <f t="shared" si="13"/>
        <v>121627.66410223414</v>
      </c>
      <c r="O11" s="20">
        <f t="shared" si="3"/>
        <v>1141.5131977658893</v>
      </c>
      <c r="P11" s="16">
        <f t="shared" si="4"/>
        <v>1.2298738654248702</v>
      </c>
      <c r="Q11" s="18">
        <f t="shared" si="10"/>
        <v>928.15469118985152</v>
      </c>
      <c r="R11" s="19">
        <f t="shared" si="14"/>
        <v>2.5085261924050042E-2</v>
      </c>
      <c r="S11" s="23">
        <f t="shared" si="15"/>
        <v>3.545669853420863E-3</v>
      </c>
      <c r="T11" s="19">
        <f t="shared" si="16"/>
        <v>1.0093853088949105</v>
      </c>
      <c r="U11" s="23">
        <f t="shared" si="17"/>
        <v>1.3353966381433047E-3</v>
      </c>
      <c r="V11" s="24"/>
      <c r="W11" s="24"/>
      <c r="X11" s="24"/>
      <c r="Y11" s="24"/>
    </row>
    <row r="12" spans="1:36" x14ac:dyDescent="0.55000000000000004">
      <c r="A12">
        <v>9</v>
      </c>
      <c r="B12">
        <v>79</v>
      </c>
      <c r="C12">
        <v>21.1</v>
      </c>
      <c r="D12" s="9">
        <f t="shared" si="5"/>
        <v>149592.41767211136</v>
      </c>
      <c r="E12" s="9">
        <f t="shared" si="0"/>
        <v>164551.65943932251</v>
      </c>
      <c r="F12" s="9">
        <f t="shared" si="6"/>
        <v>7089.6880413322915</v>
      </c>
      <c r="G12" s="9">
        <f t="shared" si="1"/>
        <v>157461.97139799022</v>
      </c>
      <c r="H12" s="27">
        <f t="shared" si="7"/>
        <v>-2623.184575292948</v>
      </c>
      <c r="I12" s="11">
        <f t="shared" si="2"/>
        <v>4466.503466039343</v>
      </c>
      <c r="J12" s="11">
        <f t="shared" si="8"/>
        <v>2738.4440968803974</v>
      </c>
      <c r="K12" s="27">
        <f t="shared" si="11"/>
        <v>-410.76661453205958</v>
      </c>
      <c r="L12" s="11">
        <f t="shared" si="12"/>
        <v>34178.62191719166</v>
      </c>
      <c r="M12" s="13">
        <f t="shared" si="9"/>
        <v>135046.09503000003</v>
      </c>
      <c r="N12" s="13">
        <f t="shared" si="13"/>
        <v>133379.66389792549</v>
      </c>
      <c r="O12" s="20">
        <f t="shared" si="3"/>
        <v>1666.4311320745328</v>
      </c>
      <c r="P12" s="16">
        <f t="shared" si="4"/>
        <v>1.2667700813876164</v>
      </c>
      <c r="Q12" s="18">
        <f t="shared" si="10"/>
        <v>1315.4961240078617</v>
      </c>
      <c r="R12" s="19">
        <f t="shared" si="14"/>
        <v>3.5553949297509775E-2</v>
      </c>
      <c r="S12" s="23">
        <f t="shared" si="15"/>
        <v>4.3766120451900203E-3</v>
      </c>
      <c r="T12" s="19">
        <f t="shared" si="16"/>
        <v>1.0124938921224891</v>
      </c>
      <c r="U12" s="23">
        <f t="shared" si="17"/>
        <v>1.5532660085384453E-3</v>
      </c>
      <c r="V12" s="24"/>
      <c r="W12" s="24"/>
      <c r="X12" s="24"/>
      <c r="Y12" s="24"/>
    </row>
    <row r="13" spans="1:36" ht="28.5" customHeight="1" x14ac:dyDescent="0.55000000000000004">
      <c r="A13">
        <v>10</v>
      </c>
      <c r="B13">
        <v>80</v>
      </c>
      <c r="C13">
        <v>20.2</v>
      </c>
      <c r="D13" s="9">
        <f t="shared" si="5"/>
        <v>157461.97139799022</v>
      </c>
      <c r="E13" s="9">
        <f t="shared" si="0"/>
        <v>173208.16853778926</v>
      </c>
      <c r="F13" s="9">
        <f t="shared" si="6"/>
        <v>7795.1470989104073</v>
      </c>
      <c r="G13" s="9">
        <f t="shared" si="1"/>
        <v>165413.02143887884</v>
      </c>
      <c r="H13" s="15">
        <f t="shared" si="7"/>
        <v>-2884.2044265968507</v>
      </c>
      <c r="I13" s="11">
        <f t="shared" si="2"/>
        <v>4910.9426723135566</v>
      </c>
      <c r="J13" s="11">
        <f t="shared" si="8"/>
        <v>3417.8621917191663</v>
      </c>
      <c r="K13" s="17">
        <f t="shared" si="11"/>
        <v>-512.67932875787494</v>
      </c>
      <c r="L13" s="11">
        <f t="shared" si="12"/>
        <v>41994.747452466501</v>
      </c>
      <c r="M13" s="13">
        <f t="shared" si="9"/>
        <v>148550.70453300004</v>
      </c>
      <c r="N13" s="13">
        <f t="shared" si="13"/>
        <v>146204.95095896017</v>
      </c>
      <c r="O13" s="13">
        <f t="shared" si="3"/>
        <v>2345.7535740398744</v>
      </c>
      <c r="P13" s="16">
        <f t="shared" si="4"/>
        <v>1.3047731838292449</v>
      </c>
      <c r="Q13" s="18">
        <f t="shared" si="10"/>
        <v>1797.824789099024</v>
      </c>
      <c r="R13" s="19">
        <f t="shared" si="14"/>
        <v>4.8589859164838489E-2</v>
      </c>
      <c r="S13" s="23">
        <f t="shared" si="15"/>
        <v>5.2857282385163629E-3</v>
      </c>
      <c r="T13" s="19">
        <f t="shared" si="16"/>
        <v>1.0160442827596059</v>
      </c>
      <c r="U13" s="23">
        <f>POWER(M13/N13,1/(A13-A$4))-1</f>
        <v>1.7701129814235994E-3</v>
      </c>
      <c r="V13" s="23"/>
      <c r="W13" s="24"/>
      <c r="X13" s="24"/>
      <c r="Y13" s="24"/>
    </row>
    <row r="14" spans="1:36" x14ac:dyDescent="0.55000000000000004">
      <c r="A14">
        <v>11</v>
      </c>
      <c r="B14">
        <v>81</v>
      </c>
      <c r="C14">
        <v>19.399999999999999</v>
      </c>
      <c r="D14" s="9">
        <f t="shared" si="5"/>
        <v>165413.02143887884</v>
      </c>
      <c r="E14" s="9">
        <f t="shared" si="0"/>
        <v>181954.32358276675</v>
      </c>
      <c r="F14" s="9">
        <f t="shared" si="6"/>
        <v>8526.44440406592</v>
      </c>
      <c r="G14" s="9">
        <f t="shared" si="1"/>
        <v>173427.87917870082</v>
      </c>
      <c r="H14" s="15">
        <f t="shared" si="7"/>
        <v>-3154.7844295043906</v>
      </c>
      <c r="I14" s="11">
        <f t="shared" si="2"/>
        <v>5371.6599745615295</v>
      </c>
      <c r="J14" s="11">
        <f t="shared" si="8"/>
        <v>4199.4747452466499</v>
      </c>
      <c r="K14" s="17">
        <f t="shared" si="11"/>
        <v>-629.92121178699745</v>
      </c>
      <c r="L14" s="11">
        <f t="shared" si="12"/>
        <v>50935.960960487682</v>
      </c>
      <c r="M14" s="13">
        <f t="shared" si="9"/>
        <v>163405.77498630006</v>
      </c>
      <c r="N14" s="13">
        <f t="shared" si="13"/>
        <v>160195.5248430692</v>
      </c>
      <c r="O14" s="13">
        <f t="shared" si="3"/>
        <v>3210.2501432308636</v>
      </c>
      <c r="P14" s="16">
        <f t="shared" si="4"/>
        <v>1.3439163793441222</v>
      </c>
      <c r="Q14" s="18">
        <f t="shared" si="10"/>
        <v>2388.7275968744252</v>
      </c>
      <c r="R14" s="19">
        <f t="shared" si="14"/>
        <v>6.4560205320930417E-2</v>
      </c>
      <c r="S14" s="23">
        <f t="shared" si="15"/>
        <v>6.275786856796417E-3</v>
      </c>
      <c r="T14" s="19">
        <f t="shared" si="16"/>
        <v>1.0200395744286594</v>
      </c>
      <c r="U14" s="23">
        <f t="shared" ref="U14:U43" si="18">POWER(M14/N14,1/(A14-A$4))-1</f>
        <v>1.9861122135467202E-3</v>
      </c>
      <c r="V14" s="23"/>
    </row>
    <row r="15" spans="1:36" x14ac:dyDescent="0.55000000000000004">
      <c r="A15">
        <v>12</v>
      </c>
      <c r="B15">
        <v>82</v>
      </c>
      <c r="C15">
        <v>18.5</v>
      </c>
      <c r="D15" s="9">
        <f t="shared" si="5"/>
        <v>173427.87917870082</v>
      </c>
      <c r="E15" s="9">
        <f t="shared" si="0"/>
        <v>190770.66709657092</v>
      </c>
      <c r="F15" s="9">
        <f t="shared" si="6"/>
        <v>9374.4799556054495</v>
      </c>
      <c r="G15" s="9">
        <f t="shared" si="1"/>
        <v>181396.18714096549</v>
      </c>
      <c r="H15" s="15">
        <f t="shared" si="7"/>
        <v>-3468.5575835740165</v>
      </c>
      <c r="I15" s="11">
        <f t="shared" si="2"/>
        <v>5905.922372031433</v>
      </c>
      <c r="J15" s="11">
        <f t="shared" si="8"/>
        <v>5093.5960960487682</v>
      </c>
      <c r="K15" s="17">
        <f t="shared" si="11"/>
        <v>-764.03941440731523</v>
      </c>
      <c r="L15" s="11">
        <f t="shared" si="12"/>
        <v>61171.440014160566</v>
      </c>
      <c r="M15" s="13">
        <f t="shared" si="9"/>
        <v>179746.35248493007</v>
      </c>
      <c r="N15" s="13">
        <f t="shared" si="13"/>
        <v>175451.03791296881</v>
      </c>
      <c r="O15" s="13">
        <f t="shared" si="3"/>
        <v>4295.3145719612658</v>
      </c>
      <c r="P15" s="16">
        <f t="shared" si="4"/>
        <v>1.3842338707244459</v>
      </c>
      <c r="Q15" s="18">
        <f t="shared" si="10"/>
        <v>3103.0266364695231</v>
      </c>
      <c r="R15" s="19">
        <f t="shared" si="14"/>
        <v>8.3865584769446569E-2</v>
      </c>
      <c r="S15" s="23">
        <f t="shared" si="15"/>
        <v>7.3481292484927074E-3</v>
      </c>
      <c r="T15" s="19">
        <f t="shared" si="16"/>
        <v>1.0244815569235441</v>
      </c>
      <c r="U15" s="23">
        <f t="shared" si="18"/>
        <v>2.2012087932912205E-3</v>
      </c>
      <c r="V15" s="23"/>
    </row>
    <row r="16" spans="1:36" x14ac:dyDescent="0.55000000000000004">
      <c r="A16">
        <v>13</v>
      </c>
      <c r="B16">
        <v>83</v>
      </c>
      <c r="C16">
        <v>17.7</v>
      </c>
      <c r="D16" s="9">
        <f t="shared" si="5"/>
        <v>181396.18714096549</v>
      </c>
      <c r="E16" s="9">
        <f t="shared" si="0"/>
        <v>199535.80585506206</v>
      </c>
      <c r="F16" s="9">
        <f t="shared" si="6"/>
        <v>10248.372154856808</v>
      </c>
      <c r="G16" s="9">
        <f t="shared" si="1"/>
        <v>189287.43370020526</v>
      </c>
      <c r="H16" s="15">
        <f t="shared" si="7"/>
        <v>-3791.897697297019</v>
      </c>
      <c r="I16" s="11">
        <f t="shared" si="2"/>
        <v>6456.4744575597888</v>
      </c>
      <c r="J16" s="11">
        <f t="shared" si="8"/>
        <v>6117.1440014160571</v>
      </c>
      <c r="K16" s="17">
        <f t="shared" si="11"/>
        <v>-917.5716002124085</v>
      </c>
      <c r="L16" s="11">
        <f t="shared" si="12"/>
        <v>72827.486872923997</v>
      </c>
      <c r="M16" s="13">
        <f t="shared" si="9"/>
        <v>197720.9877334231</v>
      </c>
      <c r="N16" s="13">
        <f t="shared" si="13"/>
        <v>192078.5701040533</v>
      </c>
      <c r="O16" s="13">
        <f t="shared" si="3"/>
        <v>5642.4176293697965</v>
      </c>
      <c r="P16" s="16">
        <f t="shared" si="4"/>
        <v>1.4257608868461793</v>
      </c>
      <c r="Q16" s="18">
        <f t="shared" si="10"/>
        <v>3957.4782008861057</v>
      </c>
      <c r="R16" s="19">
        <f t="shared" si="14"/>
        <v>0.10695887029421908</v>
      </c>
      <c r="S16" s="23">
        <f t="shared" si="15"/>
        <v>8.503996851834339E-3</v>
      </c>
      <c r="T16" s="19">
        <f t="shared" si="16"/>
        <v>1.0293755707693637</v>
      </c>
      <c r="U16" s="23">
        <f t="shared" si="18"/>
        <v>2.4156109340067733E-3</v>
      </c>
      <c r="V16" s="23"/>
    </row>
    <row r="17" spans="1:25" x14ac:dyDescent="0.55000000000000004">
      <c r="A17">
        <v>14</v>
      </c>
      <c r="B17">
        <v>84</v>
      </c>
      <c r="C17">
        <v>16.8</v>
      </c>
      <c r="D17" s="9">
        <f t="shared" si="5"/>
        <v>189287.43370020526</v>
      </c>
      <c r="E17" s="9">
        <f t="shared" si="0"/>
        <v>208216.17707022579</v>
      </c>
      <c r="F17" s="9">
        <f t="shared" si="6"/>
        <v>11267.109148821741</v>
      </c>
      <c r="G17" s="9">
        <f t="shared" si="1"/>
        <v>196949.06792140406</v>
      </c>
      <c r="H17" s="15">
        <f t="shared" si="7"/>
        <v>-4168.8303850640441</v>
      </c>
      <c r="I17" s="11">
        <f t="shared" si="2"/>
        <v>7098.2787637576967</v>
      </c>
      <c r="J17" s="11">
        <f t="shared" si="8"/>
        <v>7282.7486872924001</v>
      </c>
      <c r="K17" s="17">
        <f t="shared" si="11"/>
        <v>-1092.4123030938599</v>
      </c>
      <c r="L17" s="11">
        <f t="shared" si="12"/>
        <v>86116.102020880237</v>
      </c>
      <c r="M17" s="13">
        <f t="shared" si="9"/>
        <v>217493.08650676542</v>
      </c>
      <c r="N17" s="13">
        <f t="shared" si="13"/>
        <v>210194.01481136479</v>
      </c>
      <c r="O17" s="13">
        <f t="shared" si="3"/>
        <v>7299.0716954006348</v>
      </c>
      <c r="P17" s="16">
        <f t="shared" si="4"/>
        <v>1.4685337134515648</v>
      </c>
      <c r="Q17" s="18">
        <f t="shared" si="10"/>
        <v>4970.3126516893362</v>
      </c>
      <c r="R17" s="19">
        <f t="shared" si="14"/>
        <v>0.13433277436998206</v>
      </c>
      <c r="S17" s="23">
        <f t="shared" si="15"/>
        <v>9.7428955082194957E-3</v>
      </c>
      <c r="T17" s="19">
        <f t="shared" si="16"/>
        <v>1.0347254021573882</v>
      </c>
      <c r="U17" s="23">
        <f t="shared" si="18"/>
        <v>2.6293028458612699E-3</v>
      </c>
      <c r="V17" s="23"/>
    </row>
    <row r="18" spans="1:25" ht="29.1" customHeight="1" x14ac:dyDescent="0.55000000000000004">
      <c r="A18">
        <v>15</v>
      </c>
      <c r="B18">
        <v>85</v>
      </c>
      <c r="C18">
        <v>16</v>
      </c>
      <c r="D18" s="9">
        <f t="shared" si="5"/>
        <v>196949.06792140406</v>
      </c>
      <c r="E18" s="9">
        <f t="shared" si="0"/>
        <v>216643.97471354448</v>
      </c>
      <c r="F18" s="9">
        <f t="shared" si="6"/>
        <v>12309.316745087754</v>
      </c>
      <c r="G18" s="9">
        <f t="shared" si="1"/>
        <v>204334.65796845671</v>
      </c>
      <c r="H18" s="15">
        <f t="shared" si="7"/>
        <v>-4554.4471956824691</v>
      </c>
      <c r="I18" s="11">
        <f t="shared" si="2"/>
        <v>7754.8695494052845</v>
      </c>
      <c r="J18" s="11">
        <f t="shared" si="8"/>
        <v>8611.6102020880244</v>
      </c>
      <c r="K18" s="17">
        <f t="shared" si="11"/>
        <v>-1291.7415303132036</v>
      </c>
      <c r="L18" s="11">
        <f t="shared" si="12"/>
        <v>101190.84024206034</v>
      </c>
      <c r="M18" s="13">
        <f t="shared" si="9"/>
        <v>239242.39515744199</v>
      </c>
      <c r="N18" s="13">
        <f t="shared" si="13"/>
        <v>229921.67476218805</v>
      </c>
      <c r="O18" s="13">
        <f t="shared" si="3"/>
        <v>9320.7203952539421</v>
      </c>
      <c r="P18" s="16">
        <f t="shared" si="4"/>
        <v>1.5125897248551119</v>
      </c>
      <c r="Q18" s="18">
        <f t="shared" si="10"/>
        <v>6162.0942163591362</v>
      </c>
      <c r="R18" s="25">
        <f t="shared" si="14"/>
        <v>0.16654308692862529</v>
      </c>
      <c r="S18" s="26">
        <f t="shared" si="15"/>
        <v>1.1063954141331322E-2</v>
      </c>
      <c r="T18" s="25">
        <f t="shared" si="16"/>
        <v>1.0405386765075304</v>
      </c>
      <c r="U18" s="26">
        <f t="shared" si="18"/>
        <v>2.8424992072282329E-3</v>
      </c>
      <c r="V18" s="19"/>
      <c r="Y18" s="10"/>
    </row>
    <row r="19" spans="1:25" x14ac:dyDescent="0.55000000000000004">
      <c r="A19">
        <v>16</v>
      </c>
      <c r="B19">
        <v>86</v>
      </c>
      <c r="C19">
        <v>15.2</v>
      </c>
      <c r="D19" s="9">
        <f t="shared" si="5"/>
        <v>204334.65796845671</v>
      </c>
      <c r="E19" s="9">
        <f t="shared" si="0"/>
        <v>224768.12376530241</v>
      </c>
      <c r="F19" s="9">
        <f t="shared" si="6"/>
        <v>13443.069603187942</v>
      </c>
      <c r="G19" s="9">
        <f t="shared" si="1"/>
        <v>211325.05416211448</v>
      </c>
      <c r="H19" s="15">
        <f t="shared" si="7"/>
        <v>-4973.9357531795386</v>
      </c>
      <c r="I19" s="11">
        <f t="shared" si="2"/>
        <v>8469.1338500084021</v>
      </c>
      <c r="J19" s="11">
        <f t="shared" si="8"/>
        <v>10119.084024206035</v>
      </c>
      <c r="K19" s="17">
        <f t="shared" si="11"/>
        <v>-1517.8626036309051</v>
      </c>
      <c r="L19" s="11">
        <f t="shared" si="12"/>
        <v>118261.19551264387</v>
      </c>
      <c r="M19" s="13">
        <f t="shared" si="9"/>
        <v>263166.63467318623</v>
      </c>
      <c r="N19" s="13">
        <f t="shared" si="13"/>
        <v>251395.97963477598</v>
      </c>
      <c r="O19" s="13">
        <f t="shared" si="3"/>
        <v>11770.655038410245</v>
      </c>
      <c r="P19" s="16">
        <f t="shared" si="4"/>
        <v>1.5579674166007653</v>
      </c>
      <c r="Q19" s="18">
        <f t="shared" si="10"/>
        <v>7555.1355650889818</v>
      </c>
      <c r="R19" s="19">
        <f t="shared" si="14"/>
        <v>0.20419285311051302</v>
      </c>
      <c r="S19" s="23">
        <f t="shared" si="15"/>
        <v>1.2464341126072309E-2</v>
      </c>
      <c r="T19" s="19">
        <f t="shared" si="16"/>
        <v>1.0468211745291649</v>
      </c>
      <c r="U19" s="23">
        <f t="shared" si="18"/>
        <v>3.0551989249341105E-3</v>
      </c>
      <c r="V19" s="23"/>
    </row>
    <row r="20" spans="1:25" x14ac:dyDescent="0.55000000000000004">
      <c r="A20">
        <v>17</v>
      </c>
      <c r="B20">
        <v>87</v>
      </c>
      <c r="C20">
        <v>14.4</v>
      </c>
      <c r="D20" s="9">
        <f t="shared" si="5"/>
        <v>211325.05416211448</v>
      </c>
      <c r="E20" s="9">
        <f t="shared" si="0"/>
        <v>232457.55957832595</v>
      </c>
      <c r="F20" s="9">
        <f t="shared" si="6"/>
        <v>14675.350983480172</v>
      </c>
      <c r="G20" s="9">
        <f t="shared" si="1"/>
        <v>217782.20859484578</v>
      </c>
      <c r="H20" s="15">
        <f t="shared" si="7"/>
        <v>-5429.8798638876633</v>
      </c>
      <c r="I20" s="11">
        <f t="shared" si="2"/>
        <v>9245.4711195925083</v>
      </c>
      <c r="J20" s="11">
        <f t="shared" si="8"/>
        <v>11826.119551264388</v>
      </c>
      <c r="K20" s="17">
        <f t="shared" si="11"/>
        <v>-1773.9179326896581</v>
      </c>
      <c r="L20" s="11">
        <f t="shared" si="12"/>
        <v>137558.86825081112</v>
      </c>
      <c r="M20" s="13">
        <f t="shared" si="9"/>
        <v>289483.29814050486</v>
      </c>
      <c r="N20" s="13">
        <f t="shared" si="13"/>
        <v>274761.65966556396</v>
      </c>
      <c r="O20" s="13">
        <f t="shared" si="3"/>
        <v>14721.638474940904</v>
      </c>
      <c r="P20" s="16">
        <f t="shared" si="4"/>
        <v>1.6047064390987884</v>
      </c>
      <c r="Q20" s="18">
        <f t="shared" si="10"/>
        <v>9174.0383887339885</v>
      </c>
      <c r="R20" s="19">
        <f t="shared" si="14"/>
        <v>0.247946983479297</v>
      </c>
      <c r="S20" s="23">
        <f t="shared" si="15"/>
        <v>1.394000498909298E-2</v>
      </c>
      <c r="T20" s="19">
        <f t="shared" si="16"/>
        <v>1.0535796678942029</v>
      </c>
      <c r="U20" s="23">
        <f t="shared" si="18"/>
        <v>3.2674247776474097E-3</v>
      </c>
      <c r="V20" s="23"/>
    </row>
    <row r="21" spans="1:25" x14ac:dyDescent="0.55000000000000004">
      <c r="A21">
        <v>18</v>
      </c>
      <c r="B21">
        <v>88</v>
      </c>
      <c r="C21">
        <v>13.7</v>
      </c>
      <c r="D21" s="9">
        <f t="shared" si="5"/>
        <v>217782.20859484578</v>
      </c>
      <c r="E21" s="9">
        <f t="shared" si="0"/>
        <v>239560.42945433038</v>
      </c>
      <c r="F21" s="9">
        <f t="shared" si="6"/>
        <v>15896.511576266117</v>
      </c>
      <c r="G21" s="9">
        <f t="shared" si="1"/>
        <v>223663.91787806427</v>
      </c>
      <c r="H21" s="15">
        <f t="shared" si="7"/>
        <v>-5881.7092832184635</v>
      </c>
      <c r="I21" s="11">
        <f t="shared" si="2"/>
        <v>10014.802293047655</v>
      </c>
      <c r="J21" s="11">
        <f t="shared" si="8"/>
        <v>13755.886825081114</v>
      </c>
      <c r="K21" s="17">
        <f t="shared" si="11"/>
        <v>-2063.3830237621669</v>
      </c>
      <c r="L21" s="11">
        <f t="shared" si="12"/>
        <v>159266.17434517771</v>
      </c>
      <c r="M21" s="13">
        <f t="shared" si="9"/>
        <v>318431.62795455538</v>
      </c>
      <c r="N21" s="13">
        <f t="shared" si="13"/>
        <v>300174.44260835822</v>
      </c>
      <c r="O21" s="13">
        <f t="shared" si="3"/>
        <v>18257.185346197162</v>
      </c>
      <c r="P21" s="16">
        <f t="shared" si="4"/>
        <v>1.652847632271752</v>
      </c>
      <c r="Q21" s="18">
        <f t="shared" si="10"/>
        <v>11045.897389285437</v>
      </c>
      <c r="R21" s="19">
        <f t="shared" si="14"/>
        <v>0.29853776727798481</v>
      </c>
      <c r="S21" s="23">
        <f t="shared" si="15"/>
        <v>1.5485669744958352E-2</v>
      </c>
      <c r="T21" s="19">
        <f t="shared" si="16"/>
        <v>1.0608219180405627</v>
      </c>
      <c r="U21" s="23">
        <f t="shared" si="18"/>
        <v>3.4792150572042768E-3</v>
      </c>
      <c r="V21" s="23"/>
    </row>
    <row r="22" spans="1:25" x14ac:dyDescent="0.55000000000000004">
      <c r="A22">
        <v>19</v>
      </c>
      <c r="B22">
        <v>89</v>
      </c>
      <c r="C22">
        <v>12.9</v>
      </c>
      <c r="D22" s="9">
        <f t="shared" si="5"/>
        <v>223663.91787806427</v>
      </c>
      <c r="E22" s="9">
        <f t="shared" si="0"/>
        <v>246030.30966587071</v>
      </c>
      <c r="F22" s="9">
        <f t="shared" si="6"/>
        <v>17338.28820760188</v>
      </c>
      <c r="G22" s="9">
        <f t="shared" si="1"/>
        <v>228692.02145826883</v>
      </c>
      <c r="H22" s="15">
        <f t="shared" si="7"/>
        <v>-6415.1666368126953</v>
      </c>
      <c r="I22" s="11">
        <f t="shared" si="2"/>
        <v>10923.121570789184</v>
      </c>
      <c r="J22" s="11">
        <f t="shared" si="8"/>
        <v>15926.617434517771</v>
      </c>
      <c r="K22" s="17">
        <f t="shared" si="11"/>
        <v>-2388.9926151776658</v>
      </c>
      <c r="L22" s="11">
        <f t="shared" si="12"/>
        <v>183726.92073530701</v>
      </c>
      <c r="M22" s="13">
        <f t="shared" si="9"/>
        <v>350274.79075001093</v>
      </c>
      <c r="N22" s="13">
        <f t="shared" si="13"/>
        <v>327802.89425401634</v>
      </c>
      <c r="O22" s="13">
        <f t="shared" si="3"/>
        <v>22471.896495994588</v>
      </c>
      <c r="P22" s="16">
        <f t="shared" si="4"/>
        <v>1.7024330612399046</v>
      </c>
      <c r="Q22" s="18">
        <f t="shared" si="10"/>
        <v>13199.87082465845</v>
      </c>
      <c r="R22" s="19">
        <f t="shared" si="14"/>
        <v>0.35675326553130948</v>
      </c>
      <c r="S22" s="23">
        <f t="shared" si="15"/>
        <v>1.7094157859175008E-2</v>
      </c>
      <c r="T22" s="19">
        <f t="shared" si="16"/>
        <v>1.068553075308057</v>
      </c>
      <c r="U22" s="23">
        <f t="shared" si="18"/>
        <v>3.6904299999083179E-3</v>
      </c>
      <c r="V22" s="23"/>
    </row>
    <row r="23" spans="1:25" ht="27.9" customHeight="1" thickBot="1" x14ac:dyDescent="0.6">
      <c r="A23">
        <v>20</v>
      </c>
      <c r="B23">
        <v>90</v>
      </c>
      <c r="C23">
        <v>12.2</v>
      </c>
      <c r="D23" s="9">
        <f t="shared" si="5"/>
        <v>228692.02145826883</v>
      </c>
      <c r="E23" s="9">
        <f t="shared" si="0"/>
        <v>251561.22360409575</v>
      </c>
      <c r="F23" s="9">
        <f t="shared" si="6"/>
        <v>18745.24766051384</v>
      </c>
      <c r="G23" s="9">
        <f t="shared" si="1"/>
        <v>232815.9759435819</v>
      </c>
      <c r="H23" s="15">
        <f t="shared" si="7"/>
        <v>-6935.7416343901205</v>
      </c>
      <c r="I23" s="11">
        <f t="shared" si="2"/>
        <v>11809.506026123719</v>
      </c>
      <c r="J23" s="11">
        <f t="shared" si="8"/>
        <v>18372.692073530703</v>
      </c>
      <c r="K23" s="17">
        <f t="shared" si="11"/>
        <v>-2755.9038110296055</v>
      </c>
      <c r="L23" s="11">
        <f t="shared" si="12"/>
        <v>211153.21502393181</v>
      </c>
      <c r="M23" s="13">
        <f t="shared" si="9"/>
        <v>385302.26982501207</v>
      </c>
      <c r="N23" s="13">
        <f t="shared" si="13"/>
        <v>357827.27986838843</v>
      </c>
      <c r="O23" s="13">
        <f t="shared" si="3"/>
        <v>27474.989956623642</v>
      </c>
      <c r="P23" s="16">
        <f t="shared" si="4"/>
        <v>1.7535060530771018</v>
      </c>
      <c r="Q23" s="18">
        <f t="shared" si="10"/>
        <v>15668.602859060427</v>
      </c>
      <c r="R23" s="19">
        <f t="shared" si="14"/>
        <v>0.42347575294757911</v>
      </c>
      <c r="S23" s="23">
        <f t="shared" si="15"/>
        <v>1.8758057180832566E-2</v>
      </c>
      <c r="T23" s="19">
        <f t="shared" si="16"/>
        <v>1.0767828265266113</v>
      </c>
      <c r="U23" s="23">
        <f t="shared" si="18"/>
        <v>3.9011545686280513E-3</v>
      </c>
      <c r="V23" s="23"/>
    </row>
    <row r="24" spans="1:25" ht="14.7" thickBot="1" x14ac:dyDescent="0.6">
      <c r="A24">
        <v>21</v>
      </c>
      <c r="B24">
        <v>91</v>
      </c>
      <c r="C24">
        <v>11.5</v>
      </c>
      <c r="D24" s="9">
        <f t="shared" si="5"/>
        <v>232815.9759435819</v>
      </c>
      <c r="E24" s="9">
        <f t="shared" si="0"/>
        <v>256097.5735379401</v>
      </c>
      <c r="F24" s="9">
        <f t="shared" si="6"/>
        <v>20244.867473354949</v>
      </c>
      <c r="G24" s="9">
        <f t="shared" si="1"/>
        <v>235852.70606458516</v>
      </c>
      <c r="H24" s="15">
        <f t="shared" si="7"/>
        <v>-7490.6009651413306</v>
      </c>
      <c r="I24" s="11">
        <f t="shared" si="2"/>
        <v>12754.266508213619</v>
      </c>
      <c r="J24" s="11">
        <f t="shared" si="8"/>
        <v>21115.321502393184</v>
      </c>
      <c r="K24" s="17">
        <f t="shared" si="11"/>
        <v>-3167.2982253589776</v>
      </c>
      <c r="L24" s="11">
        <f t="shared" si="12"/>
        <v>241855.50480917963</v>
      </c>
      <c r="M24" s="13">
        <f t="shared" si="9"/>
        <v>423832.49680751329</v>
      </c>
      <c r="N24" s="13">
        <f t="shared" si="13"/>
        <v>390442.70962986827</v>
      </c>
      <c r="O24" s="30">
        <f t="shared" si="3"/>
        <v>33389.787177645019</v>
      </c>
      <c r="P24" s="16">
        <f t="shared" si="4"/>
        <v>1.806111234669415</v>
      </c>
      <c r="Q24" s="18">
        <f t="shared" si="10"/>
        <v>18487.115597703803</v>
      </c>
      <c r="R24" s="19">
        <f t="shared" si="14"/>
        <v>0.49965177291091362</v>
      </c>
      <c r="S24" s="23">
        <f t="shared" si="15"/>
        <v>2.0468307048606471E-2</v>
      </c>
      <c r="T24" s="19">
        <f t="shared" si="16"/>
        <v>1.0855177631804109</v>
      </c>
      <c r="U24" s="23">
        <f t="shared" si="18"/>
        <v>4.1112819397528533E-3</v>
      </c>
      <c r="V24" s="23"/>
    </row>
    <row r="25" spans="1:25" x14ac:dyDescent="0.55000000000000004">
      <c r="A25">
        <v>22</v>
      </c>
      <c r="B25">
        <v>92</v>
      </c>
      <c r="C25">
        <v>10.8</v>
      </c>
      <c r="D25" s="9">
        <f t="shared" si="5"/>
        <v>235852.70606458516</v>
      </c>
      <c r="E25" s="9">
        <f t="shared" si="0"/>
        <v>259437.9766710437</v>
      </c>
      <c r="F25" s="9">
        <f t="shared" si="6"/>
        <v>21838.213524498624</v>
      </c>
      <c r="G25" s="9">
        <f t="shared" si="1"/>
        <v>237599.76314654507</v>
      </c>
      <c r="H25" s="15">
        <f t="shared" si="7"/>
        <v>-8080.139004064491</v>
      </c>
      <c r="I25" s="11">
        <f t="shared" si="2"/>
        <v>13758.074520434133</v>
      </c>
      <c r="J25" s="11">
        <f t="shared" si="8"/>
        <v>24185.550480917966</v>
      </c>
      <c r="K25" s="17">
        <f t="shared" si="11"/>
        <v>-3627.8325721376946</v>
      </c>
      <c r="L25" s="11">
        <f t="shared" si="12"/>
        <v>276171.29723839404</v>
      </c>
      <c r="M25" s="13">
        <f t="shared" si="9"/>
        <v>466215.74648826465</v>
      </c>
      <c r="N25" s="13">
        <f t="shared" si="13"/>
        <v>425859.14802071743</v>
      </c>
      <c r="O25" s="13">
        <f t="shared" si="3"/>
        <v>40356.598467547214</v>
      </c>
      <c r="P25" s="16">
        <f t="shared" si="4"/>
        <v>1.8602945717094976</v>
      </c>
      <c r="Q25" s="18">
        <f t="shared" si="10"/>
        <v>21693.660284382786</v>
      </c>
      <c r="R25" s="19">
        <f t="shared" si="14"/>
        <v>0.58631514282115638</v>
      </c>
      <c r="S25" s="23">
        <f t="shared" si="15"/>
        <v>2.2215249974562035E-2</v>
      </c>
      <c r="T25" s="19">
        <f t="shared" si="16"/>
        <v>1.0947651322159315</v>
      </c>
      <c r="U25" s="23">
        <f t="shared" si="18"/>
        <v>4.3207289360158718E-3</v>
      </c>
      <c r="V25" s="23"/>
    </row>
    <row r="26" spans="1:25" x14ac:dyDescent="0.55000000000000004">
      <c r="A26">
        <v>23</v>
      </c>
      <c r="B26">
        <v>93</v>
      </c>
      <c r="C26">
        <v>10.1</v>
      </c>
      <c r="D26" s="9">
        <f t="shared" si="5"/>
        <v>237599.76314654507</v>
      </c>
      <c r="E26" s="9">
        <f t="shared" si="0"/>
        <v>261359.73946119958</v>
      </c>
      <c r="F26" s="9">
        <f t="shared" si="6"/>
        <v>23524.729024410404</v>
      </c>
      <c r="G26" s="9">
        <f t="shared" si="1"/>
        <v>237835.01043678919</v>
      </c>
      <c r="H26" s="15">
        <f t="shared" si="7"/>
        <v>-8704.1497390318491</v>
      </c>
      <c r="I26" s="11">
        <f t="shared" si="2"/>
        <v>14820.579285378555</v>
      </c>
      <c r="J26" s="11">
        <f t="shared" si="8"/>
        <v>27617.129723839404</v>
      </c>
      <c r="K26" s="17">
        <f t="shared" si="11"/>
        <v>-4142.5694585759102</v>
      </c>
      <c r="L26" s="11">
        <f t="shared" si="12"/>
        <v>314466.43678903609</v>
      </c>
      <c r="M26" s="13">
        <f t="shared" si="9"/>
        <v>512837.32113709114</v>
      </c>
      <c r="N26" s="13">
        <f t="shared" si="13"/>
        <v>464302.49336421327</v>
      </c>
      <c r="O26" s="13">
        <f t="shared" si="3"/>
        <v>48534.827772877878</v>
      </c>
      <c r="P26" s="16">
        <f t="shared" si="4"/>
        <v>1.9161034088607827</v>
      </c>
      <c r="Q26" s="18">
        <f t="shared" si="10"/>
        <v>25329.962646292774</v>
      </c>
      <c r="R26" s="19">
        <f t="shared" si="14"/>
        <v>0.68459358503493983</v>
      </c>
      <c r="S26" s="23">
        <f t="shared" si="15"/>
        <v>2.3988864214430361E-2</v>
      </c>
      <c r="T26" s="19">
        <f t="shared" si="16"/>
        <v>1.1045327743583873</v>
      </c>
      <c r="U26" s="23">
        <f t="shared" si="18"/>
        <v>4.5294277569079E-3</v>
      </c>
      <c r="V26" s="23"/>
    </row>
    <row r="27" spans="1:25" x14ac:dyDescent="0.55000000000000004">
      <c r="A27">
        <v>24</v>
      </c>
      <c r="B27">
        <v>94</v>
      </c>
      <c r="C27">
        <v>9.5</v>
      </c>
      <c r="D27" s="9">
        <f t="shared" si="5"/>
        <v>237835.01043678919</v>
      </c>
      <c r="E27" s="9">
        <f t="shared" si="0"/>
        <v>261618.51148046812</v>
      </c>
      <c r="F27" s="9">
        <f t="shared" si="6"/>
        <v>25035.264256504124</v>
      </c>
      <c r="G27" s="9">
        <f t="shared" si="1"/>
        <v>236583.24722396399</v>
      </c>
      <c r="H27" s="15">
        <f t="shared" si="7"/>
        <v>-9263.0477749065267</v>
      </c>
      <c r="I27" s="11">
        <f t="shared" si="2"/>
        <v>15772.216481597598</v>
      </c>
      <c r="J27" s="11">
        <f t="shared" si="8"/>
        <v>31446.643678903609</v>
      </c>
      <c r="K27" s="17">
        <f t="shared" si="11"/>
        <v>-4716.9965518355411</v>
      </c>
      <c r="L27" s="11">
        <f t="shared" si="12"/>
        <v>356968.30039770174</v>
      </c>
      <c r="M27" s="13">
        <f t="shared" si="9"/>
        <v>564121.05325080035</v>
      </c>
      <c r="N27" s="13">
        <f t="shared" si="13"/>
        <v>506015.74614879908</v>
      </c>
      <c r="O27" s="13">
        <f t="shared" si="3"/>
        <v>58105.307102001272</v>
      </c>
      <c r="P27" s="16">
        <f t="shared" si="4"/>
        <v>1.9735865111266062</v>
      </c>
      <c r="Q27" s="18">
        <f t="shared" si="10"/>
        <v>29441.479648557346</v>
      </c>
      <c r="R27" s="19">
        <f t="shared" si="14"/>
        <v>0.79571566617722556</v>
      </c>
      <c r="S27" s="23">
        <f t="shared" si="15"/>
        <v>2.5779008552261118E-2</v>
      </c>
      <c r="T27" s="19">
        <f t="shared" si="16"/>
        <v>1.1148290493808366</v>
      </c>
      <c r="U27" s="23">
        <f t="shared" si="18"/>
        <v>4.7373194461792778E-3</v>
      </c>
      <c r="V27" s="23"/>
    </row>
    <row r="28" spans="1:25" ht="28.8" customHeight="1" x14ac:dyDescent="0.55000000000000004">
      <c r="A28">
        <v>25</v>
      </c>
      <c r="B28">
        <v>95</v>
      </c>
      <c r="C28">
        <v>8.9</v>
      </c>
      <c r="D28" s="9">
        <f t="shared" si="5"/>
        <v>236583.24722396399</v>
      </c>
      <c r="E28" s="9">
        <f t="shared" si="0"/>
        <v>260241.5719463604</v>
      </c>
      <c r="F28" s="9">
        <f t="shared" si="6"/>
        <v>26582.387328535278</v>
      </c>
      <c r="G28" s="9">
        <f t="shared" si="1"/>
        <v>233659.18461782511</v>
      </c>
      <c r="H28" s="15">
        <f t="shared" si="7"/>
        <v>-9835.4833115580532</v>
      </c>
      <c r="I28" s="11">
        <f t="shared" si="2"/>
        <v>16746.904016977227</v>
      </c>
      <c r="J28" s="11">
        <f t="shared" si="8"/>
        <v>35696.830039770175</v>
      </c>
      <c r="K28" s="17">
        <f t="shared" si="11"/>
        <v>-5354.5245059655263</v>
      </c>
      <c r="L28" s="11">
        <f t="shared" si="12"/>
        <v>404057.50994848361</v>
      </c>
      <c r="M28" s="13">
        <f t="shared" si="9"/>
        <v>620533.15857588046</v>
      </c>
      <c r="N28" s="13">
        <f t="shared" si="13"/>
        <v>551262.79625771346</v>
      </c>
      <c r="O28" s="13">
        <f t="shared" si="3"/>
        <v>69270.362318166997</v>
      </c>
      <c r="P28" s="16">
        <f t="shared" si="4"/>
        <v>2.0327941064604045</v>
      </c>
      <c r="Q28" s="18">
        <f t="shared" si="10"/>
        <v>34076.42815276741</v>
      </c>
      <c r="R28" s="25">
        <f t="shared" si="14"/>
        <v>0.9209845446693895</v>
      </c>
      <c r="S28" s="26">
        <f t="shared" si="15"/>
        <v>2.7574916941525363E-2</v>
      </c>
      <c r="T28" s="25">
        <f t="shared" si="16"/>
        <v>1.1256576043012765</v>
      </c>
      <c r="U28" s="26">
        <f t="shared" si="18"/>
        <v>4.9441572932418243E-3</v>
      </c>
      <c r="V28" s="23"/>
    </row>
    <row r="29" spans="1:25" x14ac:dyDescent="0.55000000000000004">
      <c r="A29">
        <v>26</v>
      </c>
      <c r="B29">
        <v>96</v>
      </c>
      <c r="C29">
        <v>8.4</v>
      </c>
      <c r="D29" s="9">
        <f t="shared" si="5"/>
        <v>233659.18461782511</v>
      </c>
      <c r="E29" s="9">
        <f t="shared" si="0"/>
        <v>257025.10307960765</v>
      </c>
      <c r="F29" s="9">
        <f t="shared" si="6"/>
        <v>27816.569597360132</v>
      </c>
      <c r="G29" s="9">
        <f t="shared" si="1"/>
        <v>229208.53348224753</v>
      </c>
      <c r="H29" s="15">
        <f t="shared" si="7"/>
        <v>-10292.130751023249</v>
      </c>
      <c r="I29" s="11">
        <f t="shared" si="2"/>
        <v>17524.438846336881</v>
      </c>
      <c r="J29" s="11">
        <f t="shared" si="8"/>
        <v>40405.750994848364</v>
      </c>
      <c r="K29" s="17">
        <f t="shared" si="11"/>
        <v>-6060.8626492272542</v>
      </c>
      <c r="L29" s="11">
        <f t="shared" si="12"/>
        <v>455926.83714044164</v>
      </c>
      <c r="M29" s="13">
        <f t="shared" si="9"/>
        <v>682586.47443346854</v>
      </c>
      <c r="N29" s="13">
        <f t="shared" si="13"/>
        <v>600328.21323425765</v>
      </c>
      <c r="O29" s="13">
        <f t="shared" si="3"/>
        <v>82258.261199210887</v>
      </c>
      <c r="P29" s="16">
        <f t="shared" si="4"/>
        <v>2.0937779296542165</v>
      </c>
      <c r="Q29" s="18">
        <f t="shared" si="10"/>
        <v>39287.003666523357</v>
      </c>
      <c r="R29" s="19">
        <f t="shared" si="14"/>
        <v>1.0618109099060367</v>
      </c>
      <c r="S29" s="23">
        <f t="shared" si="15"/>
        <v>2.9366317479571524E-2</v>
      </c>
      <c r="T29" s="19">
        <f t="shared" si="16"/>
        <v>1.1370221478614939</v>
      </c>
      <c r="U29" s="23">
        <f t="shared" si="18"/>
        <v>5.1497222232024242E-3</v>
      </c>
      <c r="V29" s="23"/>
    </row>
    <row r="30" spans="1:25" x14ac:dyDescent="0.55000000000000004">
      <c r="A30">
        <v>27</v>
      </c>
      <c r="B30">
        <v>97</v>
      </c>
      <c r="C30">
        <v>7.8</v>
      </c>
      <c r="D30" s="9">
        <f t="shared" si="5"/>
        <v>229208.53348224753</v>
      </c>
      <c r="E30" s="9">
        <f t="shared" si="0"/>
        <v>252129.3868304723</v>
      </c>
      <c r="F30" s="9">
        <f t="shared" si="6"/>
        <v>29385.709420800966</v>
      </c>
      <c r="G30" s="9">
        <f t="shared" si="1"/>
        <v>222743.67740967133</v>
      </c>
      <c r="H30" s="15">
        <f t="shared" si="7"/>
        <v>-10872.712485696356</v>
      </c>
      <c r="I30" s="11">
        <f t="shared" si="2"/>
        <v>18512.996935104609</v>
      </c>
      <c r="J30" s="11">
        <f t="shared" si="8"/>
        <v>45592.683714044164</v>
      </c>
      <c r="K30" s="17">
        <f t="shared" si="11"/>
        <v>-6838.902557106624</v>
      </c>
      <c r="L30" s="11">
        <f t="shared" si="12"/>
        <v>513193.61523248377</v>
      </c>
      <c r="M30" s="13">
        <f t="shared" si="9"/>
        <v>750845.12187681545</v>
      </c>
      <c r="N30" s="13">
        <f t="shared" si="13"/>
        <v>653522.1320005767</v>
      </c>
      <c r="O30" s="13">
        <f t="shared" si="3"/>
        <v>97322.989876238746</v>
      </c>
      <c r="P30" s="16">
        <f t="shared" si="4"/>
        <v>2.1565912675438432</v>
      </c>
      <c r="Q30" s="18">
        <f t="shared" si="10"/>
        <v>45128.157264162801</v>
      </c>
      <c r="R30" s="19">
        <f t="shared" si="14"/>
        <v>1.2196799260584541</v>
      </c>
      <c r="S30" s="23">
        <f t="shared" si="15"/>
        <v>3.1142909562239085E-2</v>
      </c>
      <c r="T30" s="19">
        <f t="shared" si="16"/>
        <v>1.1489207252680356</v>
      </c>
      <c r="U30" s="23">
        <f t="shared" si="18"/>
        <v>5.3536259410611464E-3</v>
      </c>
      <c r="V30" s="23"/>
    </row>
    <row r="31" spans="1:25" x14ac:dyDescent="0.55000000000000004">
      <c r="A31">
        <v>28</v>
      </c>
      <c r="B31">
        <v>98</v>
      </c>
      <c r="C31">
        <v>7.3</v>
      </c>
      <c r="D31" s="9">
        <f t="shared" si="5"/>
        <v>222743.67740967133</v>
      </c>
      <c r="E31" s="9">
        <f t="shared" si="0"/>
        <v>245018.0451506385</v>
      </c>
      <c r="F31" s="9">
        <f t="shared" si="6"/>
        <v>30512.832521872788</v>
      </c>
      <c r="G31" s="9">
        <f t="shared" si="1"/>
        <v>214505.2126287657</v>
      </c>
      <c r="H31" s="15">
        <f t="shared" si="7"/>
        <v>-11289.748033092932</v>
      </c>
      <c r="I31" s="11">
        <f t="shared" si="2"/>
        <v>19223.084488779856</v>
      </c>
      <c r="J31" s="11">
        <f t="shared" si="8"/>
        <v>51319.361523248379</v>
      </c>
      <c r="K31" s="17">
        <f t="shared" si="11"/>
        <v>-7697.9042284872567</v>
      </c>
      <c r="L31" s="11">
        <f t="shared" si="12"/>
        <v>576038.15701602481</v>
      </c>
      <c r="M31" s="13">
        <f t="shared" si="9"/>
        <v>825929.63406449708</v>
      </c>
      <c r="N31" s="13">
        <f t="shared" si="13"/>
        <v>711176.44097214716</v>
      </c>
      <c r="O31" s="13">
        <f t="shared" si="3"/>
        <v>114753.19309234992</v>
      </c>
      <c r="P31" s="16">
        <f t="shared" si="4"/>
        <v>2.2212890055701586</v>
      </c>
      <c r="Q31" s="18">
        <f t="shared" si="10"/>
        <v>51660.631644325433</v>
      </c>
      <c r="R31" s="19">
        <f t="shared" si="14"/>
        <v>1.3962332876844712</v>
      </c>
      <c r="S31" s="23">
        <f t="shared" si="15"/>
        <v>3.2896089530978001E-2</v>
      </c>
      <c r="T31" s="19">
        <f t="shared" si="16"/>
        <v>1.1613568539130561</v>
      </c>
      <c r="U31" s="23">
        <f t="shared" si="18"/>
        <v>5.5557102270640257E-3</v>
      </c>
      <c r="V31" s="23"/>
    </row>
    <row r="32" spans="1:25" x14ac:dyDescent="0.55000000000000004">
      <c r="A32">
        <v>29</v>
      </c>
      <c r="B32">
        <v>99</v>
      </c>
      <c r="C32">
        <v>6.8</v>
      </c>
      <c r="D32" s="9">
        <f t="shared" si="5"/>
        <v>214505.2126287657</v>
      </c>
      <c r="E32" s="9">
        <f t="shared" si="0"/>
        <v>235955.7338916423</v>
      </c>
      <c r="F32" s="9">
        <f t="shared" si="6"/>
        <v>31544.884210112603</v>
      </c>
      <c r="G32" s="9">
        <f t="shared" si="1"/>
        <v>204410.84968152971</v>
      </c>
      <c r="H32" s="15">
        <f t="shared" si="7"/>
        <v>-11671.607157741662</v>
      </c>
      <c r="I32" s="11">
        <f t="shared" si="2"/>
        <v>19873.277052370941</v>
      </c>
      <c r="J32" s="11">
        <f t="shared" si="8"/>
        <v>57603.815701602485</v>
      </c>
      <c r="K32" s="17">
        <f t="shared" si="11"/>
        <v>-8640.5723552403724</v>
      </c>
      <c r="L32" s="11">
        <f t="shared" si="12"/>
        <v>644874.6774147579</v>
      </c>
      <c r="M32" s="13">
        <f t="shared" si="9"/>
        <v>908522.59747094684</v>
      </c>
      <c r="N32" s="13">
        <f t="shared" si="13"/>
        <v>773653.51271412161</v>
      </c>
      <c r="O32" s="13">
        <f t="shared" si="3"/>
        <v>134869.08475682524</v>
      </c>
      <c r="P32" s="16">
        <f t="shared" si="4"/>
        <v>2.2879276757372633</v>
      </c>
      <c r="Q32" s="18">
        <f t="shared" si="10"/>
        <v>58948.141668580036</v>
      </c>
      <c r="R32" s="19">
        <f t="shared" si="14"/>
        <v>1.5931930180697307</v>
      </c>
      <c r="S32" s="23">
        <f t="shared" si="15"/>
        <v>3.4617490115220084E-2</v>
      </c>
      <c r="T32" s="19">
        <f t="shared" si="16"/>
        <v>1.1743275026098947</v>
      </c>
      <c r="U32" s="23">
        <f t="shared" si="18"/>
        <v>5.7556305565051868E-3</v>
      </c>
      <c r="V32" s="23"/>
    </row>
    <row r="33" spans="1:32" ht="18.600000000000001" customHeight="1" x14ac:dyDescent="0.55000000000000004">
      <c r="A33">
        <v>30</v>
      </c>
      <c r="B33">
        <v>100</v>
      </c>
      <c r="C33">
        <v>6.4</v>
      </c>
      <c r="D33" s="9">
        <f t="shared" si="5"/>
        <v>204410.84968152971</v>
      </c>
      <c r="E33" s="9">
        <f t="shared" si="0"/>
        <v>224851.93464968269</v>
      </c>
      <c r="F33" s="9">
        <f t="shared" si="6"/>
        <v>31939.195262739016</v>
      </c>
      <c r="G33" s="9">
        <f t="shared" si="1"/>
        <v>192912.73938694366</v>
      </c>
      <c r="H33" s="15">
        <f t="shared" si="7"/>
        <v>-11817.502247213435</v>
      </c>
      <c r="I33" s="11">
        <f t="shared" si="2"/>
        <v>20121.693015525583</v>
      </c>
      <c r="J33" s="11">
        <f t="shared" si="8"/>
        <v>64487.46774147579</v>
      </c>
      <c r="K33" s="17">
        <f t="shared" si="11"/>
        <v>-9673.1201612213681</v>
      </c>
      <c r="L33" s="11">
        <f t="shared" si="12"/>
        <v>719810.71801053791</v>
      </c>
      <c r="M33" s="13">
        <f t="shared" si="9"/>
        <v>999374.85721804155</v>
      </c>
      <c r="N33" s="13">
        <f t="shared" si="13"/>
        <v>841345.74382431246</v>
      </c>
      <c r="O33" s="13">
        <f t="shared" si="3"/>
        <v>158029.11339372909</v>
      </c>
      <c r="P33" s="16">
        <f t="shared" si="4"/>
        <v>2.3565655060093813</v>
      </c>
      <c r="Q33" s="18">
        <f t="shared" si="10"/>
        <v>67059.079406341771</v>
      </c>
      <c r="R33" s="19">
        <f t="shared" si="14"/>
        <v>1.8124075515227505</v>
      </c>
      <c r="S33" s="23">
        <f t="shared" si="15"/>
        <v>3.6299901994168993E-2</v>
      </c>
      <c r="T33" s="19">
        <f t="shared" si="16"/>
        <v>1.1878289805988824</v>
      </c>
      <c r="U33" s="23">
        <f t="shared" si="18"/>
        <v>5.9530721035920831E-3</v>
      </c>
      <c r="V33" s="23"/>
    </row>
    <row r="34" spans="1:32" x14ac:dyDescent="0.55000000000000004">
      <c r="A34">
        <v>31</v>
      </c>
      <c r="B34">
        <v>101</v>
      </c>
      <c r="C34">
        <v>6</v>
      </c>
      <c r="D34" s="9">
        <f t="shared" si="5"/>
        <v>192912.73938694366</v>
      </c>
      <c r="E34" s="9">
        <f t="shared" si="0"/>
        <v>212204.01332563805</v>
      </c>
      <c r="F34" s="9">
        <f t="shared" si="6"/>
        <v>32152.123231157278</v>
      </c>
      <c r="G34" s="9">
        <f t="shared" si="1"/>
        <v>180051.89009448077</v>
      </c>
      <c r="H34" s="15">
        <f t="shared" si="7"/>
        <v>-11896.285595528192</v>
      </c>
      <c r="I34" s="11">
        <f t="shared" si="2"/>
        <v>20255.837635629086</v>
      </c>
      <c r="J34" s="11">
        <f t="shared" si="8"/>
        <v>71981.071801053797</v>
      </c>
      <c r="K34" s="17">
        <f t="shared" si="11"/>
        <v>-10797.160770158069</v>
      </c>
      <c r="L34" s="11">
        <f t="shared" si="12"/>
        <v>801250.4666770628</v>
      </c>
      <c r="M34" s="13">
        <f t="shared" si="9"/>
        <v>1099312.3429398458</v>
      </c>
      <c r="N34" s="13">
        <f t="shared" si="13"/>
        <v>914683.15743658564</v>
      </c>
      <c r="O34" s="13">
        <f t="shared" si="3"/>
        <v>184629.18550326012</v>
      </c>
      <c r="P34" s="16">
        <f t="shared" si="4"/>
        <v>2.4272624711896627</v>
      </c>
      <c r="Q34" s="18">
        <f t="shared" si="10"/>
        <v>76064.779847549275</v>
      </c>
      <c r="R34" s="19">
        <f t="shared" si="14"/>
        <v>2.0558048607445749</v>
      </c>
      <c r="S34" s="23">
        <f t="shared" si="15"/>
        <v>3.7936665680295301E-2</v>
      </c>
      <c r="T34" s="19">
        <f t="shared" si="16"/>
        <v>1.2018504265681313</v>
      </c>
      <c r="U34" s="23">
        <f t="shared" si="18"/>
        <v>6.1475655670624185E-3</v>
      </c>
    </row>
    <row r="35" spans="1:32" x14ac:dyDescent="0.55000000000000004">
      <c r="A35">
        <v>32</v>
      </c>
      <c r="B35">
        <v>102</v>
      </c>
      <c r="C35">
        <v>5.6</v>
      </c>
      <c r="D35" s="9">
        <f t="shared" si="5"/>
        <v>180051.89009448077</v>
      </c>
      <c r="E35" s="9">
        <f t="shared" si="0"/>
        <v>198057.07910392887</v>
      </c>
      <c r="F35" s="9">
        <f t="shared" si="6"/>
        <v>32152.123231157282</v>
      </c>
      <c r="G35" s="9">
        <f t="shared" si="1"/>
        <v>165904.95587277159</v>
      </c>
      <c r="H35" s="15">
        <f t="shared" si="7"/>
        <v>-11896.285595528194</v>
      </c>
      <c r="I35" s="11">
        <f t="shared" si="2"/>
        <v>20255.83763562909</v>
      </c>
      <c r="J35" s="11">
        <f t="shared" si="8"/>
        <v>80125.04666770628</v>
      </c>
      <c r="K35" s="17">
        <f t="shared" si="11"/>
        <v>-12018.757000155942</v>
      </c>
      <c r="L35" s="11">
        <f t="shared" si="12"/>
        <v>889612.59398024227</v>
      </c>
      <c r="M35" s="13">
        <f t="shared" si="9"/>
        <v>1209243.5772338305</v>
      </c>
      <c r="N35" s="13">
        <f t="shared" si="13"/>
        <v>994132.71618008835</v>
      </c>
      <c r="O35" s="13">
        <f t="shared" si="3"/>
        <v>215110.86105374212</v>
      </c>
      <c r="P35" s="16">
        <f t="shared" si="4"/>
        <v>2.5000803453253524</v>
      </c>
      <c r="Q35" s="18">
        <f t="shared" si="10"/>
        <v>86041.579206026785</v>
      </c>
      <c r="R35" s="19">
        <f t="shared" si="14"/>
        <v>2.3254480866493727</v>
      </c>
      <c r="S35" s="23">
        <f t="shared" si="15"/>
        <v>3.9522458477015299E-2</v>
      </c>
      <c r="T35" s="19">
        <f t="shared" si="16"/>
        <v>1.2163804264286726</v>
      </c>
      <c r="U35" s="23">
        <f t="shared" si="18"/>
        <v>6.338701374531297E-3</v>
      </c>
    </row>
    <row r="36" spans="1:32" x14ac:dyDescent="0.55000000000000004">
      <c r="A36">
        <v>33</v>
      </c>
      <c r="B36">
        <v>103</v>
      </c>
      <c r="C36">
        <v>5.2</v>
      </c>
      <c r="D36" s="9">
        <f t="shared" si="5"/>
        <v>165904.95587277159</v>
      </c>
      <c r="E36" s="9">
        <f t="shared" si="0"/>
        <v>182495.45146004876</v>
      </c>
      <c r="F36" s="9">
        <f t="shared" si="6"/>
        <v>31904.799206302228</v>
      </c>
      <c r="G36" s="9">
        <f t="shared" si="1"/>
        <v>150590.65225374652</v>
      </c>
      <c r="H36" s="15">
        <f t="shared" si="7"/>
        <v>-11804.775706331824</v>
      </c>
      <c r="I36" s="11">
        <f t="shared" si="2"/>
        <v>20100.023499970404</v>
      </c>
      <c r="J36" s="11">
        <f t="shared" si="8"/>
        <v>88961.259398024238</v>
      </c>
      <c r="K36" s="17">
        <f t="shared" si="11"/>
        <v>-13344.188909703635</v>
      </c>
      <c r="L36" s="11">
        <f t="shared" si="12"/>
        <v>985329.68796853337</v>
      </c>
      <c r="M36" s="13">
        <f t="shared" si="9"/>
        <v>1330167.9349572137</v>
      </c>
      <c r="N36" s="13">
        <f t="shared" si="13"/>
        <v>1080201.7988883937</v>
      </c>
      <c r="O36" s="13">
        <f t="shared" si="3"/>
        <v>249966.13606882002</v>
      </c>
      <c r="P36" s="16">
        <f t="shared" si="4"/>
        <v>2.5750827556851132</v>
      </c>
      <c r="Q36" s="18">
        <f t="shared" si="10"/>
        <v>97071.107915642628</v>
      </c>
      <c r="R36" s="19">
        <f t="shared" si="14"/>
        <v>2.6235434571795304</v>
      </c>
      <c r="S36" s="23">
        <f t="shared" si="15"/>
        <v>4.1053194324829789E-2</v>
      </c>
      <c r="T36" s="19">
        <f t="shared" si="16"/>
        <v>1.2314068874223811</v>
      </c>
      <c r="U36" s="23">
        <f t="shared" si="18"/>
        <v>6.5261193761423364E-3</v>
      </c>
    </row>
    <row r="37" spans="1:32" x14ac:dyDescent="0.55000000000000004">
      <c r="A37">
        <v>34</v>
      </c>
      <c r="B37">
        <v>104</v>
      </c>
      <c r="C37">
        <v>4.9000000000000004</v>
      </c>
      <c r="D37" s="9">
        <f t="shared" si="5"/>
        <v>150590.65225374652</v>
      </c>
      <c r="E37" s="9">
        <f t="shared" si="0"/>
        <v>165649.71747912117</v>
      </c>
      <c r="F37" s="9">
        <f t="shared" si="6"/>
        <v>30732.786174233981</v>
      </c>
      <c r="G37" s="9">
        <f t="shared" si="1"/>
        <v>134916.9313048872</v>
      </c>
      <c r="H37" s="15">
        <f t="shared" si="7"/>
        <v>-11371.130884466573</v>
      </c>
      <c r="I37" s="11">
        <f t="shared" si="2"/>
        <v>19361.655289767408</v>
      </c>
      <c r="J37" s="11">
        <f t="shared" si="8"/>
        <v>98532.96879685334</v>
      </c>
      <c r="K37" s="17">
        <f t="shared" si="11"/>
        <v>-14779.945319528</v>
      </c>
      <c r="L37" s="11">
        <f t="shared" si="12"/>
        <v>1088444.366735626</v>
      </c>
      <c r="M37" s="13">
        <f t="shared" si="9"/>
        <v>1463184.7284529351</v>
      </c>
      <c r="N37" s="13">
        <f t="shared" si="13"/>
        <v>1173442.0334577051</v>
      </c>
      <c r="O37" s="13">
        <f t="shared" si="3"/>
        <v>289742.69499523006</v>
      </c>
      <c r="P37" s="16">
        <f t="shared" si="4"/>
        <v>2.6523352383556666</v>
      </c>
      <c r="Q37" s="18">
        <f t="shared" si="10"/>
        <v>109240.60081291158</v>
      </c>
      <c r="R37" s="19">
        <f t="shared" si="14"/>
        <v>2.9524486706192321</v>
      </c>
      <c r="S37" s="23">
        <f t="shared" si="15"/>
        <v>4.252590608862139E-2</v>
      </c>
      <c r="T37" s="19">
        <f t="shared" si="16"/>
        <v>1.2469169219560545</v>
      </c>
      <c r="U37" s="23">
        <f t="shared" si="18"/>
        <v>6.7095007087496494E-3</v>
      </c>
    </row>
    <row r="38" spans="1:32" x14ac:dyDescent="0.55000000000000004">
      <c r="A38">
        <v>35</v>
      </c>
      <c r="B38">
        <v>105</v>
      </c>
      <c r="C38">
        <v>4.5999999999999996</v>
      </c>
      <c r="D38" s="9">
        <f t="shared" si="5"/>
        <v>134916.9313048872</v>
      </c>
      <c r="E38" s="9">
        <f t="shared" si="0"/>
        <v>148408.62443537594</v>
      </c>
      <c r="F38" s="9">
        <f t="shared" si="6"/>
        <v>29329.767674975479</v>
      </c>
      <c r="G38" s="9">
        <f t="shared" si="1"/>
        <v>119078.85676040046</v>
      </c>
      <c r="H38" s="15">
        <f t="shared" si="7"/>
        <v>-10852.014039740927</v>
      </c>
      <c r="I38" s="11">
        <f t="shared" si="2"/>
        <v>18477.753635234552</v>
      </c>
      <c r="J38" s="11">
        <f t="shared" si="8"/>
        <v>108844.43667356261</v>
      </c>
      <c r="K38" s="17">
        <f t="shared" si="11"/>
        <v>-16326.665501034391</v>
      </c>
      <c r="L38" s="11">
        <f t="shared" si="12"/>
        <v>1199439.8915433888</v>
      </c>
      <c r="M38" s="13">
        <f t="shared" si="9"/>
        <v>1609503.2012982287</v>
      </c>
      <c r="N38" s="13">
        <f t="shared" si="13"/>
        <v>1274459.5713024412</v>
      </c>
      <c r="O38" s="13">
        <f t="shared" si="3"/>
        <v>335043.62999578752</v>
      </c>
      <c r="P38" s="16">
        <f t="shared" si="4"/>
        <v>2.7319052955063365</v>
      </c>
      <c r="Q38" s="18">
        <f t="shared" si="10"/>
        <v>122641.01195121769</v>
      </c>
      <c r="R38" s="19">
        <f t="shared" si="14"/>
        <v>3.3146219446275049</v>
      </c>
      <c r="S38" s="23">
        <f t="shared" si="15"/>
        <v>4.3938192878773208E-2</v>
      </c>
      <c r="T38" s="19">
        <f t="shared" si="16"/>
        <v>1.2628907480002585</v>
      </c>
      <c r="U38" s="23">
        <f t="shared" si="18"/>
        <v>6.8884208263597646E-3</v>
      </c>
    </row>
    <row r="39" spans="1:32" x14ac:dyDescent="0.55000000000000004">
      <c r="A39">
        <v>36</v>
      </c>
      <c r="B39">
        <v>106</v>
      </c>
      <c r="C39">
        <v>4.3</v>
      </c>
      <c r="D39" s="9">
        <f t="shared" si="5"/>
        <v>119078.85676040046</v>
      </c>
      <c r="E39" s="9">
        <f t="shared" si="0"/>
        <v>130986.74243644052</v>
      </c>
      <c r="F39" s="9">
        <f t="shared" si="6"/>
        <v>27692.757386139645</v>
      </c>
      <c r="G39" s="9">
        <f t="shared" si="1"/>
        <v>103293.98505030086</v>
      </c>
      <c r="H39" s="15">
        <f t="shared" si="7"/>
        <v>-10246.320232871669</v>
      </c>
      <c r="I39" s="11">
        <f t="shared" si="2"/>
        <v>17446.437153267976</v>
      </c>
      <c r="J39" s="11">
        <f t="shared" si="8"/>
        <v>119943.98915433889</v>
      </c>
      <c r="K39" s="17">
        <f t="shared" si="11"/>
        <v>-17991.598373150835</v>
      </c>
      <c r="L39" s="11">
        <f t="shared" si="12"/>
        <v>1318838.7194778447</v>
      </c>
      <c r="M39" s="13">
        <f t="shared" si="9"/>
        <v>1770453.5214280516</v>
      </c>
      <c r="N39" s="13">
        <f t="shared" si="13"/>
        <v>1383913.9300595343</v>
      </c>
      <c r="O39" s="13">
        <f t="shared" si="3"/>
        <v>386539.59136851737</v>
      </c>
      <c r="P39" s="16">
        <f t="shared" si="4"/>
        <v>2.8138624543715265</v>
      </c>
      <c r="Q39" s="18">
        <f t="shared" si="10"/>
        <v>137369.75336800911</v>
      </c>
      <c r="R39" s="19">
        <f t="shared" si="14"/>
        <v>3.7126960369732194</v>
      </c>
      <c r="S39" s="23">
        <f t="shared" si="15"/>
        <v>4.5288733422739647E-2</v>
      </c>
      <c r="T39" s="19">
        <f t="shared" si="16"/>
        <v>1.2793089822803423</v>
      </c>
      <c r="U39" s="23">
        <f t="shared" si="18"/>
        <v>7.0625393403129788E-3</v>
      </c>
    </row>
    <row r="40" spans="1:32" x14ac:dyDescent="0.55000000000000004">
      <c r="A40">
        <v>37</v>
      </c>
      <c r="B40">
        <v>107</v>
      </c>
      <c r="C40">
        <v>4.0999999999999996</v>
      </c>
      <c r="D40" s="9">
        <f t="shared" si="5"/>
        <v>103293.98505030086</v>
      </c>
      <c r="E40" s="9">
        <f t="shared" si="0"/>
        <v>113623.38355533096</v>
      </c>
      <c r="F40" s="9">
        <f t="shared" si="6"/>
        <v>25193.654890317284</v>
      </c>
      <c r="G40" s="9">
        <f t="shared" si="1"/>
        <v>88429.728665013681</v>
      </c>
      <c r="H40" s="15">
        <f t="shared" si="7"/>
        <v>-9321.6523094173954</v>
      </c>
      <c r="I40" s="11">
        <f t="shared" si="2"/>
        <v>15872.002580899889</v>
      </c>
      <c r="J40" s="11">
        <f t="shared" si="8"/>
        <v>131883.87194778447</v>
      </c>
      <c r="K40" s="17">
        <f t="shared" si="11"/>
        <v>-19782.580792167671</v>
      </c>
      <c r="L40" s="11">
        <f t="shared" si="12"/>
        <v>1446812.0132143614</v>
      </c>
      <c r="M40" s="13">
        <f t="shared" si="9"/>
        <v>1947498.8735708569</v>
      </c>
      <c r="N40" s="13">
        <f t="shared" si="13"/>
        <v>1502522.74227332</v>
      </c>
      <c r="O40" s="13">
        <f t="shared" si="3"/>
        <v>444976.13129753689</v>
      </c>
      <c r="P40" s="16">
        <f t="shared" si="4"/>
        <v>2.8982783280026725</v>
      </c>
      <c r="Q40" s="18">
        <f t="shared" si="10"/>
        <v>153531.19367393159</v>
      </c>
      <c r="R40" s="19">
        <f t="shared" si="14"/>
        <v>4.1494917209170703</v>
      </c>
      <c r="S40" s="23">
        <f t="shared" si="15"/>
        <v>4.6577111004286742E-2</v>
      </c>
      <c r="T40" s="19">
        <f t="shared" si="16"/>
        <v>1.2961526762811504</v>
      </c>
      <c r="U40" s="23">
        <f t="shared" si="18"/>
        <v>7.2315891365049012E-3</v>
      </c>
    </row>
    <row r="41" spans="1:32" x14ac:dyDescent="0.55000000000000004">
      <c r="A41">
        <v>38</v>
      </c>
      <c r="B41">
        <v>108</v>
      </c>
      <c r="C41">
        <v>3.9</v>
      </c>
      <c r="D41" s="9">
        <f t="shared" si="5"/>
        <v>88429.728665013681</v>
      </c>
      <c r="E41" s="9">
        <f t="shared" si="0"/>
        <v>97272.701531515064</v>
      </c>
      <c r="F41" s="9">
        <f t="shared" si="6"/>
        <v>22674.289401285561</v>
      </c>
      <c r="G41" s="9">
        <f t="shared" si="1"/>
        <v>74598.412130229495</v>
      </c>
      <c r="H41" s="15">
        <f t="shared" si="7"/>
        <v>-8389.4870784756567</v>
      </c>
      <c r="I41" s="11">
        <f t="shared" si="2"/>
        <v>14284.802322809905</v>
      </c>
      <c r="J41" s="11">
        <f t="shared" si="8"/>
        <v>144681.20132143615</v>
      </c>
      <c r="K41" s="17">
        <f t="shared" si="11"/>
        <v>-21702.180198215421</v>
      </c>
      <c r="L41" s="11">
        <f t="shared" si="12"/>
        <v>1584075.8366603919</v>
      </c>
      <c r="M41" s="13">
        <f t="shared" si="9"/>
        <v>2142248.7609279426</v>
      </c>
      <c r="N41" s="13">
        <f t="shared" si="13"/>
        <v>1631072.8363024364</v>
      </c>
      <c r="O41" s="13">
        <f t="shared" si="3"/>
        <v>511175.92462550616</v>
      </c>
      <c r="P41" s="16">
        <f t="shared" si="4"/>
        <v>2.9852266778427525</v>
      </c>
      <c r="Q41" s="18">
        <f t="shared" si="10"/>
        <v>171235.21252828374</v>
      </c>
      <c r="R41" s="19">
        <f t="shared" si="14"/>
        <v>4.6279787169806417</v>
      </c>
      <c r="S41" s="23">
        <f t="shared" si="15"/>
        <v>4.7803381904861997E-2</v>
      </c>
      <c r="T41" s="19">
        <f t="shared" si="16"/>
        <v>1.3133985884924166</v>
      </c>
      <c r="U41" s="23">
        <f t="shared" si="18"/>
        <v>7.395268223048701E-3</v>
      </c>
    </row>
    <row r="42" spans="1:32" x14ac:dyDescent="0.55000000000000004">
      <c r="A42">
        <v>39</v>
      </c>
      <c r="B42">
        <v>109</v>
      </c>
      <c r="C42">
        <v>3.7</v>
      </c>
      <c r="D42" s="9">
        <f t="shared" si="5"/>
        <v>74598.412130229495</v>
      </c>
      <c r="E42" s="9">
        <f t="shared" si="0"/>
        <v>82058.253343252451</v>
      </c>
      <c r="F42" s="9">
        <f t="shared" si="6"/>
        <v>20161.733008170133</v>
      </c>
      <c r="G42" s="9">
        <f t="shared" si="1"/>
        <v>61896.520335082314</v>
      </c>
      <c r="H42" s="15">
        <f t="shared" si="7"/>
        <v>-7459.841213022949</v>
      </c>
      <c r="I42" s="11">
        <f t="shared" si="2"/>
        <v>12701.891795147185</v>
      </c>
      <c r="J42" s="11">
        <f t="shared" si="8"/>
        <v>158407.58366603919</v>
      </c>
      <c r="K42" s="17">
        <f t="shared" si="11"/>
        <v>-23761.137549905878</v>
      </c>
      <c r="L42" s="11">
        <f t="shared" si="12"/>
        <v>1731424.1745716725</v>
      </c>
      <c r="M42" s="13">
        <f t="shared" si="9"/>
        <v>2356473.6370207369</v>
      </c>
      <c r="N42" s="13">
        <f t="shared" si="13"/>
        <v>1770418.9823827744</v>
      </c>
      <c r="O42" s="13">
        <f t="shared" si="3"/>
        <v>586054.65463796258</v>
      </c>
      <c r="P42" s="16">
        <f t="shared" si="4"/>
        <v>3.074783478178035</v>
      </c>
      <c r="Q42" s="18">
        <f t="shared" si="10"/>
        <v>190600.30041049578</v>
      </c>
      <c r="R42" s="19">
        <f t="shared" si="14"/>
        <v>5.1513594705539401</v>
      </c>
      <c r="S42" s="23">
        <f t="shared" si="15"/>
        <v>4.8968381181046849E-2</v>
      </c>
      <c r="T42" s="19">
        <f t="shared" si="16"/>
        <v>1.3310259664349071</v>
      </c>
      <c r="U42" s="23">
        <f t="shared" si="18"/>
        <v>7.5533852419999992E-3</v>
      </c>
    </row>
    <row r="43" spans="1:32" x14ac:dyDescent="0.55000000000000004">
      <c r="A43">
        <v>40</v>
      </c>
      <c r="B43">
        <v>110</v>
      </c>
      <c r="C43">
        <v>3.5</v>
      </c>
      <c r="D43" s="9">
        <f t="shared" si="5"/>
        <v>61896.520335082314</v>
      </c>
      <c r="E43" s="9">
        <f t="shared" si="0"/>
        <v>68086.172368590545</v>
      </c>
      <c r="F43" s="9">
        <f t="shared" si="6"/>
        <v>17684.720095737805</v>
      </c>
      <c r="G43" s="9">
        <f t="shared" si="1"/>
        <v>50401.452272852737</v>
      </c>
      <c r="H43" s="15">
        <f t="shared" si="7"/>
        <v>-6543.3464354229873</v>
      </c>
      <c r="I43" s="11">
        <f t="shared" si="2"/>
        <v>11141.373660314817</v>
      </c>
      <c r="J43" s="11">
        <f t="shared" si="8"/>
        <v>173142.41745716726</v>
      </c>
      <c r="K43" s="17">
        <f t="shared" si="11"/>
        <v>-25971.362618575087</v>
      </c>
      <c r="L43" s="11">
        <f t="shared" si="12"/>
        <v>1889736.6030705795</v>
      </c>
      <c r="M43" s="13">
        <f t="shared" si="9"/>
        <v>2592121.0007228106</v>
      </c>
      <c r="N43" s="13">
        <f t="shared" si="13"/>
        <v>1921489.5180024768</v>
      </c>
      <c r="O43" s="13">
        <f t="shared" si="3"/>
        <v>670631.48272033385</v>
      </c>
      <c r="P43" s="16">
        <f t="shared" si="4"/>
        <v>3.1670269825233763</v>
      </c>
      <c r="Q43" s="18">
        <f t="shared" si="10"/>
        <v>211754.26872618499</v>
      </c>
      <c r="R43" s="19">
        <f t="shared" si="14"/>
        <v>5.7230883439509457</v>
      </c>
      <c r="S43" s="23">
        <f t="shared" si="15"/>
        <v>5.0073535457299645E-2</v>
      </c>
      <c r="T43" s="19">
        <f t="shared" si="16"/>
        <v>1.3490164668800808</v>
      </c>
      <c r="U43" s="23">
        <f t="shared" si="18"/>
        <v>7.7058404915473222E-3</v>
      </c>
    </row>
    <row r="44" spans="1:32" x14ac:dyDescent="0.55000000000000004">
      <c r="A44">
        <v>41</v>
      </c>
      <c r="B44">
        <v>111</v>
      </c>
      <c r="C44">
        <v>3.4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U44" s="14"/>
      <c r="V44" s="14"/>
    </row>
    <row r="45" spans="1:32" x14ac:dyDescent="0.55000000000000004">
      <c r="A45">
        <v>42</v>
      </c>
      <c r="B45">
        <v>112</v>
      </c>
      <c r="C45">
        <v>3.3</v>
      </c>
    </row>
    <row r="46" spans="1:32" ht="31.5" customHeight="1" x14ac:dyDescent="0.55000000000000004">
      <c r="A46">
        <v>43</v>
      </c>
      <c r="B46">
        <v>113</v>
      </c>
      <c r="C46">
        <v>3.1</v>
      </c>
      <c r="Q46" s="1" t="s">
        <v>44</v>
      </c>
      <c r="R46" s="1" t="s">
        <v>45</v>
      </c>
      <c r="S46" s="1" t="s">
        <v>46</v>
      </c>
      <c r="T46" s="1" t="s">
        <v>47</v>
      </c>
      <c r="U46" s="1" t="s">
        <v>48</v>
      </c>
    </row>
    <row r="47" spans="1:32" x14ac:dyDescent="0.55000000000000004">
      <c r="A47">
        <v>44</v>
      </c>
      <c r="B47">
        <v>114</v>
      </c>
      <c r="C47">
        <v>3</v>
      </c>
      <c r="P47">
        <v>85</v>
      </c>
      <c r="Q47" s="18">
        <f>Q18</f>
        <v>6162.0942163591362</v>
      </c>
      <c r="R47" s="25">
        <f>R18</f>
        <v>0.16654308692862529</v>
      </c>
      <c r="S47" s="26">
        <f>S18</f>
        <v>1.1063954141331322E-2</v>
      </c>
      <c r="T47" s="25">
        <f>T18</f>
        <v>1.0405386765075304</v>
      </c>
      <c r="U47" s="26">
        <f>U18</f>
        <v>2.8424992072282329E-3</v>
      </c>
      <c r="Y47" s="23"/>
    </row>
    <row r="48" spans="1:32" x14ac:dyDescent="0.55000000000000004">
      <c r="A48">
        <v>45</v>
      </c>
      <c r="B48">
        <v>115</v>
      </c>
      <c r="C48">
        <v>2.9</v>
      </c>
      <c r="K48" s="14"/>
      <c r="L48" s="14"/>
      <c r="M48" s="14"/>
      <c r="N48" s="14"/>
      <c r="O48" s="14"/>
      <c r="P48">
        <v>95</v>
      </c>
      <c r="Q48" s="18">
        <f>Q28</f>
        <v>34076.42815276741</v>
      </c>
      <c r="R48" s="25">
        <f>R28</f>
        <v>0.9209845446693895</v>
      </c>
      <c r="S48" s="26">
        <f>S28</f>
        <v>2.7574916941525363E-2</v>
      </c>
      <c r="T48" s="25">
        <f>T28</f>
        <v>1.1256576043012765</v>
      </c>
      <c r="U48" s="26">
        <f>U28</f>
        <v>4.9441572932418243E-3</v>
      </c>
      <c r="X48" s="10"/>
      <c r="Y48" s="10"/>
      <c r="Z48" s="10"/>
      <c r="AA48" s="10"/>
      <c r="AB48" s="10"/>
      <c r="AC48" s="10"/>
      <c r="AD48" s="10"/>
      <c r="AE48" s="10"/>
      <c r="AF48" s="10"/>
    </row>
    <row r="49" spans="1:31" x14ac:dyDescent="0.55000000000000004">
      <c r="A49">
        <v>46</v>
      </c>
      <c r="B49">
        <v>116</v>
      </c>
      <c r="C49">
        <v>2.8</v>
      </c>
      <c r="K49" s="14"/>
      <c r="X49" s="14"/>
    </row>
    <row r="50" spans="1:31" x14ac:dyDescent="0.55000000000000004">
      <c r="A50">
        <v>47</v>
      </c>
      <c r="B50">
        <v>117</v>
      </c>
      <c r="C50">
        <v>2.7</v>
      </c>
      <c r="K50" s="14"/>
      <c r="L50" s="14"/>
      <c r="X50" s="14"/>
      <c r="Y50" s="14"/>
    </row>
    <row r="51" spans="1:31" x14ac:dyDescent="0.55000000000000004">
      <c r="A51">
        <v>48</v>
      </c>
      <c r="B51">
        <v>118</v>
      </c>
      <c r="C51">
        <v>2.5</v>
      </c>
      <c r="K51" s="14"/>
      <c r="L51" s="14"/>
      <c r="M51" s="14"/>
      <c r="W51" s="14"/>
      <c r="X51" s="14"/>
      <c r="Y51" s="14"/>
      <c r="Z51" s="14"/>
    </row>
    <row r="52" spans="1:31" x14ac:dyDescent="0.55000000000000004">
      <c r="A52">
        <v>49</v>
      </c>
      <c r="B52">
        <v>119</v>
      </c>
      <c r="C52">
        <v>2.2999999999999998</v>
      </c>
      <c r="K52" s="14"/>
      <c r="L52" s="14"/>
      <c r="M52" s="14"/>
      <c r="N52" s="14"/>
      <c r="W52" s="14"/>
      <c r="X52" s="14"/>
      <c r="Y52" s="14"/>
      <c r="Z52" s="14"/>
      <c r="AA52" s="14"/>
    </row>
    <row r="53" spans="1:31" x14ac:dyDescent="0.55000000000000004">
      <c r="A53">
        <v>50</v>
      </c>
      <c r="B53">
        <v>120</v>
      </c>
      <c r="C53">
        <v>2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W53" s="14"/>
      <c r="X53" s="14"/>
      <c r="Y53" s="14"/>
      <c r="Z53" s="14"/>
      <c r="AA53" s="14"/>
      <c r="AB53" s="14"/>
    </row>
    <row r="54" spans="1:31" x14ac:dyDescent="0.55000000000000004">
      <c r="A54">
        <v>51</v>
      </c>
      <c r="B54">
        <v>121</v>
      </c>
      <c r="C54">
        <v>2</v>
      </c>
      <c r="W54" s="14"/>
      <c r="X54" s="14"/>
      <c r="Y54" s="14"/>
      <c r="Z54" s="14"/>
      <c r="AA54" s="14"/>
      <c r="AB54" s="14"/>
      <c r="AC54" s="14"/>
    </row>
    <row r="55" spans="1:31" x14ac:dyDescent="0.55000000000000004">
      <c r="A55">
        <v>52</v>
      </c>
      <c r="B55">
        <v>122</v>
      </c>
      <c r="C55">
        <v>2</v>
      </c>
      <c r="W55" s="14"/>
      <c r="X55" s="14"/>
      <c r="Y55" s="14"/>
      <c r="Z55" s="14"/>
      <c r="AA55" s="14"/>
      <c r="AB55" s="14"/>
      <c r="AC55" s="14"/>
      <c r="AD55" s="14"/>
    </row>
    <row r="56" spans="1:31" x14ac:dyDescent="0.55000000000000004">
      <c r="A56">
        <v>53</v>
      </c>
      <c r="B56">
        <v>123</v>
      </c>
      <c r="C56">
        <v>2</v>
      </c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 x14ac:dyDescent="0.55000000000000004">
      <c r="A57">
        <v>54</v>
      </c>
      <c r="B57">
        <v>124</v>
      </c>
      <c r="C57">
        <v>2</v>
      </c>
    </row>
    <row r="58" spans="1:31" x14ac:dyDescent="0.55000000000000004">
      <c r="A58">
        <v>55</v>
      </c>
      <c r="B58">
        <v>125</v>
      </c>
      <c r="C58">
        <v>2</v>
      </c>
    </row>
    <row r="60" spans="1:31" x14ac:dyDescent="0.55000000000000004">
      <c r="G60" s="14"/>
    </row>
    <row r="61" spans="1:31" x14ac:dyDescent="0.55000000000000004">
      <c r="G61" s="14"/>
    </row>
    <row r="62" spans="1:31" x14ac:dyDescent="0.55000000000000004">
      <c r="G62" s="14"/>
    </row>
    <row r="63" spans="1:31" x14ac:dyDescent="0.55000000000000004">
      <c r="G63" s="14"/>
    </row>
    <row r="64" spans="1:31" x14ac:dyDescent="0.55000000000000004">
      <c r="G64" s="14"/>
    </row>
    <row r="65" spans="7:7" x14ac:dyDescent="0.55000000000000004">
      <c r="G65" s="14"/>
    </row>
    <row r="66" spans="7:7" x14ac:dyDescent="0.55000000000000004">
      <c r="G66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8312-9633-468F-AF15-80839D6C8C88}">
  <dimension ref="A1:L31"/>
  <sheetViews>
    <sheetView workbookViewId="0">
      <selection activeCell="G10" sqref="G10"/>
    </sheetView>
  </sheetViews>
  <sheetFormatPr defaultRowHeight="14.4" x14ac:dyDescent="0.55000000000000004"/>
  <sheetData>
    <row r="1" spans="1:12" x14ac:dyDescent="0.55000000000000004">
      <c r="B1" t="s">
        <v>72</v>
      </c>
      <c r="C1" t="s">
        <v>55</v>
      </c>
      <c r="E1">
        <v>1.03</v>
      </c>
      <c r="K1" t="s">
        <v>73</v>
      </c>
    </row>
    <row r="2" spans="1:12" s="1" customFormat="1" ht="27.9" customHeight="1" thickBot="1" x14ac:dyDescent="0.6">
      <c r="C2" s="1" t="s">
        <v>70</v>
      </c>
      <c r="D2" s="1" t="s">
        <v>71</v>
      </c>
      <c r="E2" s="1" t="s">
        <v>56</v>
      </c>
    </row>
    <row r="3" spans="1:12" ht="14.7" thickBot="1" x14ac:dyDescent="0.6">
      <c r="A3">
        <v>72</v>
      </c>
      <c r="B3">
        <v>2022</v>
      </c>
      <c r="C3" s="14">
        <f>(340.2-238.1)*12*2</f>
        <v>2450.3999999999996</v>
      </c>
      <c r="D3" s="14">
        <f>32.1*12*2</f>
        <v>770.40000000000009</v>
      </c>
      <c r="E3" s="42">
        <f>C3+D3</f>
        <v>3220.7999999999997</v>
      </c>
      <c r="F3" s="21" t="s">
        <v>62</v>
      </c>
      <c r="K3" s="14">
        <f>E3*2/3</f>
        <v>2147.1999999999998</v>
      </c>
      <c r="L3" s="21" t="s">
        <v>68</v>
      </c>
    </row>
    <row r="4" spans="1:12" x14ac:dyDescent="0.55000000000000004">
      <c r="A4">
        <v>73</v>
      </c>
      <c r="B4">
        <v>2023</v>
      </c>
      <c r="E4" s="10">
        <f>E3*E$1</f>
        <v>3317.424</v>
      </c>
    </row>
    <row r="5" spans="1:12" x14ac:dyDescent="0.55000000000000004">
      <c r="A5">
        <v>74</v>
      </c>
      <c r="B5">
        <v>2024</v>
      </c>
      <c r="E5" s="10">
        <f t="shared" ref="E5:E31" si="0">E4*E$1</f>
        <v>3416.9467199999999</v>
      </c>
    </row>
    <row r="6" spans="1:12" x14ac:dyDescent="0.55000000000000004">
      <c r="A6">
        <v>75</v>
      </c>
      <c r="B6">
        <v>2025</v>
      </c>
      <c r="E6" s="10">
        <f t="shared" si="0"/>
        <v>3519.4551216</v>
      </c>
    </row>
    <row r="7" spans="1:12" x14ac:dyDescent="0.55000000000000004">
      <c r="A7">
        <v>76</v>
      </c>
      <c r="B7">
        <v>2026</v>
      </c>
      <c r="E7" s="18">
        <f t="shared" si="0"/>
        <v>3625.0387752480001</v>
      </c>
    </row>
    <row r="8" spans="1:12" x14ac:dyDescent="0.55000000000000004">
      <c r="A8">
        <v>77</v>
      </c>
      <c r="B8">
        <v>2027</v>
      </c>
      <c r="E8" s="18">
        <f t="shared" si="0"/>
        <v>3733.7899385054402</v>
      </c>
    </row>
    <row r="9" spans="1:12" x14ac:dyDescent="0.55000000000000004">
      <c r="A9">
        <v>78</v>
      </c>
      <c r="B9">
        <v>2028</v>
      </c>
      <c r="E9" s="10">
        <f t="shared" si="0"/>
        <v>3845.8036366606034</v>
      </c>
    </row>
    <row r="10" spans="1:12" x14ac:dyDescent="0.55000000000000004">
      <c r="A10">
        <v>79</v>
      </c>
      <c r="B10">
        <v>2029</v>
      </c>
      <c r="E10" s="10">
        <f t="shared" si="0"/>
        <v>3961.1777457604217</v>
      </c>
    </row>
    <row r="11" spans="1:12" x14ac:dyDescent="0.55000000000000004">
      <c r="A11">
        <v>80</v>
      </c>
      <c r="B11">
        <v>2030</v>
      </c>
      <c r="E11" s="10">
        <f t="shared" si="0"/>
        <v>4080.0130781332346</v>
      </c>
    </row>
    <row r="12" spans="1:12" x14ac:dyDescent="0.55000000000000004">
      <c r="A12">
        <v>81</v>
      </c>
      <c r="B12">
        <v>2031</v>
      </c>
      <c r="E12" s="10">
        <f t="shared" si="0"/>
        <v>4202.4134704772314</v>
      </c>
    </row>
    <row r="13" spans="1:12" x14ac:dyDescent="0.55000000000000004">
      <c r="A13">
        <v>82</v>
      </c>
      <c r="B13">
        <v>2032</v>
      </c>
      <c r="E13" s="10">
        <f t="shared" si="0"/>
        <v>4328.4858745915481</v>
      </c>
    </row>
    <row r="14" spans="1:12" x14ac:dyDescent="0.55000000000000004">
      <c r="A14">
        <v>83</v>
      </c>
      <c r="B14">
        <v>2033</v>
      </c>
      <c r="E14" s="10">
        <f t="shared" si="0"/>
        <v>4458.3404508292942</v>
      </c>
    </row>
    <row r="15" spans="1:12" x14ac:dyDescent="0.55000000000000004">
      <c r="A15">
        <v>84</v>
      </c>
      <c r="B15">
        <v>2034</v>
      </c>
      <c r="E15" s="10">
        <f t="shared" si="0"/>
        <v>4592.090664354173</v>
      </c>
    </row>
    <row r="16" spans="1:12" x14ac:dyDescent="0.55000000000000004">
      <c r="A16">
        <v>85</v>
      </c>
      <c r="B16">
        <v>2035</v>
      </c>
      <c r="E16" s="10">
        <f t="shared" si="0"/>
        <v>4729.8533842847983</v>
      </c>
    </row>
    <row r="17" spans="1:5" x14ac:dyDescent="0.55000000000000004">
      <c r="A17">
        <v>86</v>
      </c>
      <c r="B17">
        <v>2036</v>
      </c>
      <c r="E17" s="10">
        <f t="shared" si="0"/>
        <v>4871.7489858133422</v>
      </c>
    </row>
    <row r="18" spans="1:5" x14ac:dyDescent="0.55000000000000004">
      <c r="A18">
        <v>87</v>
      </c>
      <c r="B18">
        <v>2037</v>
      </c>
      <c r="E18" s="10">
        <f t="shared" si="0"/>
        <v>5017.9014553877423</v>
      </c>
    </row>
    <row r="19" spans="1:5" x14ac:dyDescent="0.55000000000000004">
      <c r="A19">
        <v>88</v>
      </c>
      <c r="B19">
        <v>2038</v>
      </c>
      <c r="E19" s="10">
        <f t="shared" si="0"/>
        <v>5168.4384990493745</v>
      </c>
    </row>
    <row r="20" spans="1:5" x14ac:dyDescent="0.55000000000000004">
      <c r="A20">
        <v>89</v>
      </c>
      <c r="B20">
        <v>2039</v>
      </c>
      <c r="E20" s="10">
        <f t="shared" si="0"/>
        <v>5323.491654020856</v>
      </c>
    </row>
    <row r="21" spans="1:5" x14ac:dyDescent="0.55000000000000004">
      <c r="A21">
        <v>90</v>
      </c>
      <c r="B21">
        <v>2040</v>
      </c>
      <c r="E21" s="10">
        <f t="shared" si="0"/>
        <v>5483.196403641482</v>
      </c>
    </row>
    <row r="22" spans="1:5" x14ac:dyDescent="0.55000000000000004">
      <c r="A22">
        <v>91</v>
      </c>
      <c r="B22">
        <v>2041</v>
      </c>
      <c r="E22" s="10">
        <f t="shared" si="0"/>
        <v>5647.6922957507268</v>
      </c>
    </row>
    <row r="23" spans="1:5" x14ac:dyDescent="0.55000000000000004">
      <c r="A23">
        <v>92</v>
      </c>
      <c r="B23">
        <v>2042</v>
      </c>
      <c r="E23" s="10">
        <f t="shared" si="0"/>
        <v>5817.1230646232489</v>
      </c>
    </row>
    <row r="24" spans="1:5" x14ac:dyDescent="0.55000000000000004">
      <c r="A24">
        <v>93</v>
      </c>
      <c r="B24">
        <v>2043</v>
      </c>
      <c r="E24" s="10">
        <f t="shared" si="0"/>
        <v>5991.6367565619466</v>
      </c>
    </row>
    <row r="25" spans="1:5" x14ac:dyDescent="0.55000000000000004">
      <c r="A25">
        <v>94</v>
      </c>
      <c r="B25">
        <v>2044</v>
      </c>
      <c r="E25" s="10">
        <f t="shared" si="0"/>
        <v>6171.3858592588049</v>
      </c>
    </row>
    <row r="26" spans="1:5" x14ac:dyDescent="0.55000000000000004">
      <c r="A26">
        <v>95</v>
      </c>
      <c r="B26">
        <v>2045</v>
      </c>
      <c r="E26" s="10">
        <f t="shared" si="0"/>
        <v>6356.5274350365689</v>
      </c>
    </row>
    <row r="27" spans="1:5" x14ac:dyDescent="0.55000000000000004">
      <c r="A27">
        <v>96</v>
      </c>
      <c r="B27">
        <v>2046</v>
      </c>
      <c r="E27" s="10">
        <f t="shared" si="0"/>
        <v>6547.2232580876662</v>
      </c>
    </row>
    <row r="28" spans="1:5" x14ac:dyDescent="0.55000000000000004">
      <c r="A28">
        <v>97</v>
      </c>
      <c r="B28">
        <v>2047</v>
      </c>
      <c r="E28" s="10">
        <f t="shared" si="0"/>
        <v>6743.6399558302965</v>
      </c>
    </row>
    <row r="29" spans="1:5" x14ac:dyDescent="0.55000000000000004">
      <c r="A29">
        <v>98</v>
      </c>
      <c r="B29">
        <v>2048</v>
      </c>
      <c r="E29" s="18">
        <f t="shared" si="0"/>
        <v>6945.9491545052051</v>
      </c>
    </row>
    <row r="30" spans="1:5" x14ac:dyDescent="0.55000000000000004">
      <c r="A30">
        <v>99</v>
      </c>
      <c r="B30">
        <v>2049</v>
      </c>
      <c r="E30" s="18">
        <f t="shared" si="0"/>
        <v>7154.3276291403618</v>
      </c>
    </row>
    <row r="31" spans="1:5" x14ac:dyDescent="0.55000000000000004">
      <c r="A31">
        <v>100</v>
      </c>
      <c r="B31">
        <v>2050</v>
      </c>
      <c r="E31" s="18">
        <f t="shared" si="0"/>
        <v>7368.9574580145727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F095-51D7-4CED-BF50-1855F7150D0A}">
  <dimension ref="A1:AJ66"/>
  <sheetViews>
    <sheetView zoomScale="75" zoomScaleNormal="75" workbookViewId="0">
      <pane xSplit="4" ySplit="3" topLeftCell="F4" activePane="bottomRight" state="frozen"/>
      <selection pane="topRight" activeCell="D1" sqref="D1"/>
      <selection pane="bottomLeft" activeCell="A3" sqref="A3"/>
      <selection pane="bottomRight" activeCell="P9" sqref="P9:P10"/>
    </sheetView>
  </sheetViews>
  <sheetFormatPr defaultRowHeight="14.4" x14ac:dyDescent="0.55000000000000004"/>
  <cols>
    <col min="1" max="1" width="6" customWidth="1"/>
    <col min="2" max="2" width="4.05078125" customWidth="1"/>
    <col min="3" max="3" width="6.3671875" customWidth="1"/>
    <col min="5" max="5" width="11.734375" customWidth="1"/>
    <col min="6" max="6" width="7.578125" customWidth="1"/>
    <col min="7" max="7" width="11.7890625" customWidth="1"/>
    <col min="8" max="8" width="10.41796875" customWidth="1"/>
    <col min="10" max="10" width="11.578125" customWidth="1"/>
    <col min="11" max="11" width="8.578125" customWidth="1"/>
    <col min="12" max="12" width="11.15625" customWidth="1"/>
    <col min="13" max="13" width="9.83984375" customWidth="1"/>
    <col min="14" max="14" width="11.578125" customWidth="1"/>
    <col min="15" max="15" width="11.68359375" customWidth="1"/>
    <col min="16" max="16" width="11.15625" customWidth="1"/>
    <col min="17" max="17" width="6.734375" customWidth="1"/>
    <col min="18" max="18" width="10.3671875" customWidth="1"/>
    <col min="19" max="20" width="8.41796875" hidden="1" customWidth="1"/>
    <col min="21" max="21" width="8" hidden="1" customWidth="1"/>
    <col min="22" max="22" width="8.05078125" hidden="1" customWidth="1"/>
    <col min="23" max="23" width="10.578125" customWidth="1"/>
    <col min="24" max="24" width="9.62890625" bestFit="1" customWidth="1"/>
    <col min="25" max="25" width="10.89453125" customWidth="1"/>
    <col min="26" max="26" width="10.5234375" customWidth="1"/>
    <col min="27" max="27" width="10.578125" customWidth="1"/>
    <col min="28" max="28" width="9.20703125" bestFit="1" customWidth="1"/>
    <col min="29" max="29" width="10.734375" customWidth="1"/>
    <col min="30" max="32" width="9.20703125" bestFit="1" customWidth="1"/>
    <col min="33" max="33" width="9.7890625" customWidth="1"/>
  </cols>
  <sheetData>
    <row r="1" spans="1:36" s="1" customFormat="1" ht="45" customHeight="1" x14ac:dyDescent="0.55000000000000004">
      <c r="E1" s="2" t="s">
        <v>0</v>
      </c>
      <c r="F1" s="3">
        <v>0.24</v>
      </c>
      <c r="G1" s="2" t="s">
        <v>1</v>
      </c>
      <c r="H1" s="3">
        <v>0.24</v>
      </c>
      <c r="I1" s="2" t="s">
        <v>2</v>
      </c>
      <c r="J1" s="3">
        <v>0.1</v>
      </c>
      <c r="K1" s="2" t="s">
        <v>3</v>
      </c>
      <c r="L1" s="2"/>
      <c r="M1" s="3">
        <v>0.15</v>
      </c>
      <c r="N1" s="2" t="s">
        <v>4</v>
      </c>
      <c r="O1" s="4">
        <v>0.03</v>
      </c>
      <c r="P1" s="2" t="s">
        <v>5</v>
      </c>
      <c r="Q1" s="4">
        <v>0.1</v>
      </c>
      <c r="S1" s="5">
        <f>G4-N4</f>
        <v>24000</v>
      </c>
      <c r="T1" s="6" t="s">
        <v>6</v>
      </c>
    </row>
    <row r="2" spans="1:36" s="1" customFormat="1" ht="59.4" customHeight="1" x14ac:dyDescent="0.55000000000000004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57</v>
      </c>
      <c r="M2" s="6" t="s">
        <v>18</v>
      </c>
      <c r="N2" s="6" t="s">
        <v>19</v>
      </c>
      <c r="O2" s="6" t="s">
        <v>20</v>
      </c>
      <c r="P2" s="6" t="s">
        <v>21</v>
      </c>
      <c r="Q2" s="6" t="s">
        <v>22</v>
      </c>
      <c r="R2" s="6" t="s">
        <v>23</v>
      </c>
      <c r="S2" s="6" t="s">
        <v>24</v>
      </c>
      <c r="T2" s="6" t="s">
        <v>25</v>
      </c>
      <c r="U2" s="6" t="s">
        <v>26</v>
      </c>
      <c r="V2" s="6" t="s">
        <v>27</v>
      </c>
      <c r="W2" s="6"/>
      <c r="X2" s="6"/>
    </row>
    <row r="3" spans="1:36" s="1" customFormat="1" ht="30.6" customHeight="1" x14ac:dyDescent="0.55000000000000004">
      <c r="D3" s="7" t="s">
        <v>28</v>
      </c>
      <c r="F3" s="8" t="s">
        <v>29</v>
      </c>
      <c r="G3" s="8" t="s">
        <v>30</v>
      </c>
      <c r="H3" s="8" t="s">
        <v>31</v>
      </c>
      <c r="I3" s="8" t="s">
        <v>32</v>
      </c>
      <c r="J3" s="8" t="s">
        <v>33</v>
      </c>
      <c r="K3" s="8" t="s">
        <v>34</v>
      </c>
      <c r="L3" s="8" t="s">
        <v>63</v>
      </c>
      <c r="M3" s="8" t="s">
        <v>35</v>
      </c>
      <c r="N3" s="8" t="s">
        <v>36</v>
      </c>
      <c r="O3" s="8" t="s">
        <v>37</v>
      </c>
      <c r="P3" s="8" t="s">
        <v>38</v>
      </c>
      <c r="Q3" s="8"/>
      <c r="R3" s="8" t="s">
        <v>39</v>
      </c>
      <c r="S3" s="8" t="s">
        <v>40</v>
      </c>
      <c r="T3" s="8" t="s">
        <v>41</v>
      </c>
      <c r="U3" s="8" t="s">
        <v>42</v>
      </c>
      <c r="V3" s="8" t="s">
        <v>43</v>
      </c>
    </row>
    <row r="4" spans="1:36" x14ac:dyDescent="0.55000000000000004">
      <c r="A4">
        <v>1</v>
      </c>
      <c r="B4">
        <v>71</v>
      </c>
      <c r="D4" s="9"/>
      <c r="E4" s="9"/>
      <c r="F4" s="9"/>
      <c r="G4" s="9">
        <v>100000</v>
      </c>
      <c r="H4" s="10"/>
      <c r="I4" s="11"/>
      <c r="J4" s="11"/>
      <c r="K4" s="12"/>
      <c r="L4" s="12"/>
      <c r="M4" s="12"/>
      <c r="N4" s="13">
        <f>G4*(1-F1)</f>
        <v>76000</v>
      </c>
      <c r="O4" s="13"/>
      <c r="P4" s="13"/>
      <c r="Q4" s="13">
        <v>1</v>
      </c>
      <c r="R4" s="13"/>
      <c r="S4" s="13"/>
      <c r="T4" s="13"/>
      <c r="U4" s="13"/>
      <c r="V4" s="13"/>
      <c r="AA4" s="14"/>
      <c r="AB4" s="14"/>
      <c r="AC4" s="14"/>
    </row>
    <row r="5" spans="1:36" x14ac:dyDescent="0.55000000000000004">
      <c r="A5">
        <v>2</v>
      </c>
      <c r="B5">
        <v>72</v>
      </c>
      <c r="C5">
        <v>27.4</v>
      </c>
      <c r="D5" s="9">
        <v>100000</v>
      </c>
      <c r="E5" s="9">
        <f t="shared" ref="E5:E33" si="0">D5*(1+Q$1)</f>
        <v>110000.00000000001</v>
      </c>
      <c r="F5" s="9">
        <f>G4/C5</f>
        <v>3649.6350364963505</v>
      </c>
      <c r="G5" s="9">
        <f t="shared" ref="G5:G33" si="1">E5-F5</f>
        <v>106350.36496350367</v>
      </c>
      <c r="H5" s="27">
        <f>-H$1*F5</f>
        <v>-875.91240875912411</v>
      </c>
      <c r="I5" s="11">
        <f t="shared" ref="I5:I33" si="2">F5+H5</f>
        <v>2773.7226277372265</v>
      </c>
      <c r="J5" s="11"/>
      <c r="K5" s="12"/>
      <c r="L5" s="12"/>
      <c r="M5" s="11">
        <f>I5</f>
        <v>2773.7226277372265</v>
      </c>
      <c r="N5" s="13">
        <f>N4*(1+J$1)</f>
        <v>83600</v>
      </c>
      <c r="O5" s="13">
        <f>((1-H$1)*G5)+M5</f>
        <v>83600.000000000015</v>
      </c>
      <c r="P5" s="13">
        <f t="shared" ref="P5:P33" si="3">N5-O5</f>
        <v>0</v>
      </c>
      <c r="Q5" s="16">
        <f t="shared" ref="Q5:Q33" si="4">Q4*(1+O$1)</f>
        <v>1.03</v>
      </c>
      <c r="AA5" s="10"/>
    </row>
    <row r="6" spans="1:36" x14ac:dyDescent="0.55000000000000004">
      <c r="A6">
        <v>3</v>
      </c>
      <c r="B6">
        <v>73</v>
      </c>
      <c r="C6">
        <v>26.5</v>
      </c>
      <c r="D6" s="9">
        <f t="shared" ref="D6:D33" si="5">G5</f>
        <v>106350.36496350367</v>
      </c>
      <c r="E6" s="9">
        <f t="shared" si="0"/>
        <v>116985.40145985405</v>
      </c>
      <c r="F6" s="9">
        <f t="shared" ref="F6:F33" si="6">G5/C6</f>
        <v>4013.2213193774969</v>
      </c>
      <c r="G6" s="9">
        <f t="shared" si="1"/>
        <v>112972.18014047656</v>
      </c>
      <c r="H6" s="27">
        <f t="shared" ref="H6:H33" si="7">-H$1*F6</f>
        <v>-963.17311665059924</v>
      </c>
      <c r="I6" s="11">
        <f t="shared" si="2"/>
        <v>3050.0482027268977</v>
      </c>
      <c r="J6" s="11">
        <f t="shared" ref="J6:J33" si="8">M5*J$1</f>
        <v>277.37226277372264</v>
      </c>
      <c r="K6" s="27">
        <f>J6*-M$1</f>
        <v>-41.605839416058394</v>
      </c>
      <c r="L6" s="27"/>
      <c r="M6" s="11">
        <f>M5+J6+K6+I6</f>
        <v>6059.5372538217889</v>
      </c>
      <c r="N6" s="13">
        <f t="shared" ref="N6:N33" si="9">N5*(1+J$1)</f>
        <v>91960.000000000015</v>
      </c>
      <c r="O6" s="13">
        <f>((1-H$1)*G6)+M6</f>
        <v>91918.394160583979</v>
      </c>
      <c r="P6" s="20">
        <f t="shared" si="3"/>
        <v>41.605839416035451</v>
      </c>
      <c r="Q6" s="16">
        <f t="shared" si="4"/>
        <v>1.0609</v>
      </c>
      <c r="R6" s="18">
        <f t="shared" ref="R6:R33" si="10">P6/Q6</f>
        <v>39.217494029630927</v>
      </c>
      <c r="S6" s="19"/>
      <c r="X6" s="20"/>
      <c r="Y6" s="21"/>
      <c r="AA6" s="22"/>
      <c r="AB6" s="14"/>
      <c r="AC6" s="14"/>
      <c r="AI6" s="27"/>
    </row>
    <row r="7" spans="1:36" x14ac:dyDescent="0.55000000000000004">
      <c r="A7">
        <v>4</v>
      </c>
      <c r="B7">
        <v>74</v>
      </c>
      <c r="C7">
        <v>25.5</v>
      </c>
      <c r="D7" s="9">
        <f t="shared" si="5"/>
        <v>112972.18014047656</v>
      </c>
      <c r="E7" s="9">
        <f t="shared" si="0"/>
        <v>124269.39815452423</v>
      </c>
      <c r="F7" s="9">
        <f t="shared" si="6"/>
        <v>4430.2815741363356</v>
      </c>
      <c r="G7" s="9">
        <f t="shared" si="1"/>
        <v>119839.1165803879</v>
      </c>
      <c r="H7" s="27">
        <f t="shared" si="7"/>
        <v>-1063.2675777927204</v>
      </c>
      <c r="I7" s="11">
        <f t="shared" si="2"/>
        <v>3367.013996343615</v>
      </c>
      <c r="J7" s="11">
        <f t="shared" si="8"/>
        <v>605.95372538217896</v>
      </c>
      <c r="K7" s="27">
        <f t="shared" ref="K7:K33" si="11">J7*-M$1</f>
        <v>-90.893058807326838</v>
      </c>
      <c r="L7" s="27"/>
      <c r="M7" s="11">
        <f t="shared" ref="M7:M30" si="12">M6+J7+K7+I7</f>
        <v>9941.6119167402558</v>
      </c>
      <c r="N7" s="13">
        <f t="shared" si="9"/>
        <v>101156.00000000003</v>
      </c>
      <c r="O7" s="13">
        <f t="shared" ref="O7:O33" si="13">((1-H$1)*G7)+M7</f>
        <v>101019.34051783505</v>
      </c>
      <c r="P7" s="20">
        <f t="shared" si="3"/>
        <v>136.65948216497782</v>
      </c>
      <c r="Q7" s="16">
        <f t="shared" si="4"/>
        <v>1.092727</v>
      </c>
      <c r="R7" s="18">
        <f t="shared" si="10"/>
        <v>125.06278527480131</v>
      </c>
      <c r="S7" s="19"/>
      <c r="X7" s="20"/>
      <c r="Y7" s="21"/>
      <c r="AA7" s="10"/>
      <c r="AD7" s="14"/>
      <c r="AH7" s="20"/>
      <c r="AI7" s="27"/>
      <c r="AJ7" s="27"/>
    </row>
    <row r="8" spans="1:36" ht="14.7" thickBot="1" x14ac:dyDescent="0.6">
      <c r="A8">
        <v>5</v>
      </c>
      <c r="B8">
        <v>75</v>
      </c>
      <c r="C8">
        <v>24.6</v>
      </c>
      <c r="D8" s="9">
        <f t="shared" si="5"/>
        <v>119839.1165803879</v>
      </c>
      <c r="E8" s="9">
        <f t="shared" si="0"/>
        <v>131823.02823842669</v>
      </c>
      <c r="F8" s="9">
        <f t="shared" si="6"/>
        <v>4871.5088040808087</v>
      </c>
      <c r="G8" s="9">
        <f t="shared" si="1"/>
        <v>126951.51943434589</v>
      </c>
      <c r="H8" s="27">
        <f t="shared" si="7"/>
        <v>-1169.1621129793941</v>
      </c>
      <c r="I8" s="11">
        <f t="shared" si="2"/>
        <v>3702.3466911014148</v>
      </c>
      <c r="J8" s="11">
        <f t="shared" si="8"/>
        <v>994.16119167402564</v>
      </c>
      <c r="K8" s="27">
        <f t="shared" si="11"/>
        <v>-149.12417875110384</v>
      </c>
      <c r="L8" s="27"/>
      <c r="M8" s="11">
        <f t="shared" si="12"/>
        <v>14488.995620764592</v>
      </c>
      <c r="N8" s="13">
        <f t="shared" si="9"/>
        <v>111271.60000000003</v>
      </c>
      <c r="O8" s="13">
        <f t="shared" si="13"/>
        <v>110972.15039086746</v>
      </c>
      <c r="P8" s="20">
        <f t="shared" si="3"/>
        <v>299.44960913257091</v>
      </c>
      <c r="Q8" s="16">
        <f t="shared" si="4"/>
        <v>1.1255088100000001</v>
      </c>
      <c r="R8" s="18">
        <f t="shared" si="10"/>
        <v>266.05709921770483</v>
      </c>
      <c r="S8" s="19">
        <f t="shared" ref="S8:S43" si="14">R8/S$1</f>
        <v>1.1085712467404368E-2</v>
      </c>
      <c r="T8" s="23">
        <f t="shared" ref="T8:T43" si="15">POWER((1+R8/S$1),1/(A8-A$4))-1</f>
        <v>2.7599808368765633E-3</v>
      </c>
      <c r="U8" s="19">
        <f t="shared" ref="U8:U43" si="16">N8/O8</f>
        <v>1.002698421253241</v>
      </c>
      <c r="V8" s="23">
        <f t="shared" ref="V8:V12" si="17">POWER(N8/O8,1/(A8-A$4))-1</f>
        <v>6.7392374735475435E-4</v>
      </c>
      <c r="X8" s="20"/>
      <c r="AA8" s="14"/>
      <c r="AB8" s="14"/>
      <c r="AC8" s="14"/>
      <c r="AJ8" s="27"/>
    </row>
    <row r="9" spans="1:36" ht="20.7" thickBot="1" x14ac:dyDescent="0.8">
      <c r="A9">
        <v>6</v>
      </c>
      <c r="B9">
        <v>76</v>
      </c>
      <c r="C9">
        <v>23.7</v>
      </c>
      <c r="D9" s="9">
        <f t="shared" si="5"/>
        <v>126951.51943434589</v>
      </c>
      <c r="E9" s="9">
        <f t="shared" si="0"/>
        <v>139646.6713777805</v>
      </c>
      <c r="F9" s="9">
        <f t="shared" si="6"/>
        <v>5356.6041955420205</v>
      </c>
      <c r="G9" s="9">
        <f t="shared" si="1"/>
        <v>134290.06718223848</v>
      </c>
      <c r="H9" s="27">
        <f t="shared" si="7"/>
        <v>-1285.5850069300848</v>
      </c>
      <c r="I9" s="11">
        <f t="shared" si="2"/>
        <v>4071.0191886119355</v>
      </c>
      <c r="J9" s="11">
        <f t="shared" si="8"/>
        <v>1448.8995620764592</v>
      </c>
      <c r="K9" s="27">
        <f t="shared" si="11"/>
        <v>-217.33493431146888</v>
      </c>
      <c r="L9" s="45">
        <v>3625.0387752480001</v>
      </c>
      <c r="M9" s="28">
        <f>M8+J9+K9+I9-L9</f>
        <v>16166.540661893518</v>
      </c>
      <c r="N9" s="13">
        <f t="shared" si="9"/>
        <v>122398.76000000005</v>
      </c>
      <c r="O9" s="13">
        <f t="shared" si="13"/>
        <v>118226.99172039477</v>
      </c>
      <c r="P9" s="46">
        <f t="shared" si="3"/>
        <v>4171.7682796052832</v>
      </c>
      <c r="Q9" s="16">
        <f t="shared" si="4"/>
        <v>1.1592740743000001</v>
      </c>
      <c r="R9" s="18">
        <f t="shared" si="10"/>
        <v>3598.6039644027283</v>
      </c>
      <c r="S9" s="19">
        <f t="shared" si="14"/>
        <v>0.14994183185011367</v>
      </c>
      <c r="T9" s="23">
        <f t="shared" si="15"/>
        <v>2.8336318928640525E-2</v>
      </c>
      <c r="U9" s="19">
        <f t="shared" si="16"/>
        <v>1.0352860900789176</v>
      </c>
      <c r="V9" s="23">
        <f t="shared" si="17"/>
        <v>6.959667512178358E-3</v>
      </c>
      <c r="W9" s="20"/>
      <c r="X9" s="20"/>
    </row>
    <row r="10" spans="1:36" ht="20.7" thickBot="1" x14ac:dyDescent="0.8">
      <c r="A10">
        <v>7</v>
      </c>
      <c r="B10">
        <v>77</v>
      </c>
      <c r="C10">
        <v>22.9</v>
      </c>
      <c r="D10" s="9">
        <f t="shared" si="5"/>
        <v>134290.06718223848</v>
      </c>
      <c r="E10" s="9">
        <f t="shared" si="0"/>
        <v>147719.07390046233</v>
      </c>
      <c r="F10" s="9">
        <f t="shared" si="6"/>
        <v>5864.195073460196</v>
      </c>
      <c r="G10" s="9">
        <f t="shared" si="1"/>
        <v>141854.87882700213</v>
      </c>
      <c r="H10" s="27">
        <f t="shared" si="7"/>
        <v>-1407.406817630447</v>
      </c>
      <c r="I10" s="11">
        <f t="shared" si="2"/>
        <v>4456.7882558297488</v>
      </c>
      <c r="J10" s="11">
        <f t="shared" si="8"/>
        <v>1616.6540661893519</v>
      </c>
      <c r="K10" s="27">
        <f t="shared" si="11"/>
        <v>-242.49810992840276</v>
      </c>
      <c r="L10" s="45">
        <v>3733.7899385054402</v>
      </c>
      <c r="M10" s="28">
        <f>M9+J10+K10+I10-L10</f>
        <v>18263.694935478776</v>
      </c>
      <c r="N10" s="13">
        <f t="shared" si="9"/>
        <v>134638.63600000006</v>
      </c>
      <c r="O10" s="13">
        <f t="shared" si="13"/>
        <v>126073.4028440004</v>
      </c>
      <c r="P10" s="47">
        <f t="shared" si="3"/>
        <v>8565.2331559996528</v>
      </c>
      <c r="Q10" s="16">
        <f t="shared" si="4"/>
        <v>1.1940522965290001</v>
      </c>
      <c r="R10" s="18">
        <f t="shared" si="10"/>
        <v>7173.2479229745595</v>
      </c>
      <c r="S10" s="19">
        <f t="shared" si="14"/>
        <v>0.29888533012393997</v>
      </c>
      <c r="T10" s="23">
        <f t="shared" si="15"/>
        <v>4.4548160603598896E-2</v>
      </c>
      <c r="U10" s="19">
        <f t="shared" si="16"/>
        <v>1.0679384625367654</v>
      </c>
      <c r="V10" s="23">
        <f t="shared" si="17"/>
        <v>1.1015245877060043E-2</v>
      </c>
      <c r="W10" s="20"/>
      <c r="X10" s="20"/>
      <c r="AB10" s="14"/>
    </row>
    <row r="11" spans="1:36" x14ac:dyDescent="0.55000000000000004">
      <c r="A11">
        <v>8</v>
      </c>
      <c r="B11">
        <v>78</v>
      </c>
      <c r="C11">
        <v>22</v>
      </c>
      <c r="D11" s="9">
        <f t="shared" si="5"/>
        <v>141854.87882700213</v>
      </c>
      <c r="E11" s="9">
        <f t="shared" si="0"/>
        <v>156040.36670970236</v>
      </c>
      <c r="F11" s="9">
        <f t="shared" si="6"/>
        <v>6447.9490375910063</v>
      </c>
      <c r="G11" s="9">
        <f t="shared" si="1"/>
        <v>149592.41767211136</v>
      </c>
      <c r="H11" s="27">
        <f t="shared" si="7"/>
        <v>-1547.5077690218416</v>
      </c>
      <c r="I11" s="11">
        <f t="shared" si="2"/>
        <v>4900.441268569165</v>
      </c>
      <c r="J11" s="11">
        <f t="shared" si="8"/>
        <v>1826.3694935478777</v>
      </c>
      <c r="K11" s="27">
        <f t="shared" si="11"/>
        <v>-273.95542403218167</v>
      </c>
      <c r="L11" s="27"/>
      <c r="M11" s="11">
        <f t="shared" si="12"/>
        <v>24716.550273563636</v>
      </c>
      <c r="N11" s="13">
        <f t="shared" si="9"/>
        <v>148102.49960000007</v>
      </c>
      <c r="O11" s="13">
        <f t="shared" si="13"/>
        <v>138406.78770436827</v>
      </c>
      <c r="P11" s="20">
        <f t="shared" si="3"/>
        <v>9695.7118956318009</v>
      </c>
      <c r="Q11" s="16">
        <f t="shared" si="4"/>
        <v>1.2298738654248702</v>
      </c>
      <c r="R11" s="18">
        <f t="shared" si="10"/>
        <v>7883.5010387689927</v>
      </c>
      <c r="S11" s="19">
        <f t="shared" si="14"/>
        <v>0.32847920994870805</v>
      </c>
      <c r="T11" s="23">
        <f t="shared" si="15"/>
        <v>4.1410875932804458E-2</v>
      </c>
      <c r="U11" s="19">
        <f t="shared" si="16"/>
        <v>1.0700522861374506</v>
      </c>
      <c r="V11" s="23">
        <f t="shared" si="17"/>
        <v>9.7194316661521896E-3</v>
      </c>
      <c r="W11" s="24"/>
      <c r="X11" s="24"/>
      <c r="Y11" s="24"/>
      <c r="Z11" s="24"/>
    </row>
    <row r="12" spans="1:36" x14ac:dyDescent="0.55000000000000004">
      <c r="A12">
        <v>9</v>
      </c>
      <c r="B12">
        <v>79</v>
      </c>
      <c r="C12">
        <v>21.1</v>
      </c>
      <c r="D12" s="9">
        <f t="shared" si="5"/>
        <v>149592.41767211136</v>
      </c>
      <c r="E12" s="9">
        <f t="shared" si="0"/>
        <v>164551.65943932251</v>
      </c>
      <c r="F12" s="9">
        <f t="shared" si="6"/>
        <v>7089.6880413322915</v>
      </c>
      <c r="G12" s="9">
        <f t="shared" si="1"/>
        <v>157461.97139799022</v>
      </c>
      <c r="H12" s="27">
        <f t="shared" si="7"/>
        <v>-1701.5251299197498</v>
      </c>
      <c r="I12" s="11">
        <f t="shared" si="2"/>
        <v>5388.1629114125417</v>
      </c>
      <c r="J12" s="11">
        <f t="shared" si="8"/>
        <v>2471.6550273563639</v>
      </c>
      <c r="K12" s="27">
        <f t="shared" si="11"/>
        <v>-370.7482541034546</v>
      </c>
      <c r="L12" s="27"/>
      <c r="M12" s="11">
        <f t="shared" si="12"/>
        <v>32205.619958229086</v>
      </c>
      <c r="N12" s="13">
        <f t="shared" si="9"/>
        <v>162912.74956000008</v>
      </c>
      <c r="O12" s="13">
        <f t="shared" si="13"/>
        <v>151876.71822070164</v>
      </c>
      <c r="P12" s="20">
        <f t="shared" si="3"/>
        <v>11036.031339298439</v>
      </c>
      <c r="Q12" s="16">
        <f t="shared" si="4"/>
        <v>1.2667700813876164</v>
      </c>
      <c r="R12" s="18">
        <f t="shared" si="10"/>
        <v>8711.9450494201774</v>
      </c>
      <c r="S12" s="19">
        <f t="shared" si="14"/>
        <v>0.36299771039250739</v>
      </c>
      <c r="T12" s="23">
        <f t="shared" si="15"/>
        <v>3.9469834973583584E-2</v>
      </c>
      <c r="U12" s="19">
        <f t="shared" si="16"/>
        <v>1.0726644048448644</v>
      </c>
      <c r="V12" s="23">
        <f t="shared" si="17"/>
        <v>8.8067597334715586E-3</v>
      </c>
      <c r="W12" s="24"/>
      <c r="X12" s="24"/>
      <c r="Y12" s="24"/>
      <c r="Z12" s="24"/>
    </row>
    <row r="13" spans="1:36" ht="28.5" customHeight="1" x14ac:dyDescent="0.55000000000000004">
      <c r="A13">
        <v>10</v>
      </c>
      <c r="B13">
        <v>80</v>
      </c>
      <c r="C13">
        <v>20.2</v>
      </c>
      <c r="D13" s="9">
        <f t="shared" si="5"/>
        <v>157461.97139799022</v>
      </c>
      <c r="E13" s="9">
        <f t="shared" si="0"/>
        <v>173208.16853778926</v>
      </c>
      <c r="F13" s="9">
        <f t="shared" si="6"/>
        <v>7795.1470989104073</v>
      </c>
      <c r="G13" s="9">
        <f t="shared" si="1"/>
        <v>165413.02143887884</v>
      </c>
      <c r="H13" s="15">
        <f t="shared" si="7"/>
        <v>-1870.8353037384977</v>
      </c>
      <c r="I13" s="11">
        <f t="shared" si="2"/>
        <v>5924.3117951719096</v>
      </c>
      <c r="J13" s="11">
        <f t="shared" si="8"/>
        <v>3220.561995822909</v>
      </c>
      <c r="K13" s="17">
        <f t="shared" si="11"/>
        <v>-483.08429937343635</v>
      </c>
      <c r="L13" s="17"/>
      <c r="M13" s="11">
        <f t="shared" si="12"/>
        <v>40867.409449850471</v>
      </c>
      <c r="N13" s="13">
        <f t="shared" si="9"/>
        <v>179204.02451600009</v>
      </c>
      <c r="O13" s="13">
        <f t="shared" si="13"/>
        <v>166581.30574339838</v>
      </c>
      <c r="P13" s="13">
        <f t="shared" si="3"/>
        <v>12622.718772601715</v>
      </c>
      <c r="Q13" s="16">
        <f t="shared" si="4"/>
        <v>1.3047731838292449</v>
      </c>
      <c r="R13" s="18">
        <f t="shared" si="10"/>
        <v>9674.2628749899595</v>
      </c>
      <c r="S13" s="19">
        <f t="shared" si="14"/>
        <v>0.40309428645791501</v>
      </c>
      <c r="T13" s="23">
        <f t="shared" si="15"/>
        <v>3.8348127402433541E-2</v>
      </c>
      <c r="U13" s="19">
        <f t="shared" si="16"/>
        <v>1.0757751220418799</v>
      </c>
      <c r="V13" s="23">
        <f>POWER(N13/O13,1/(A13-A$4))-1</f>
        <v>8.1487378636204699E-3</v>
      </c>
      <c r="W13" s="23"/>
      <c r="X13" s="24"/>
      <c r="Y13" s="24"/>
      <c r="Z13" s="24"/>
    </row>
    <row r="14" spans="1:36" x14ac:dyDescent="0.55000000000000004">
      <c r="A14">
        <v>11</v>
      </c>
      <c r="B14">
        <v>81</v>
      </c>
      <c r="C14">
        <v>19.399999999999999</v>
      </c>
      <c r="D14" s="9">
        <f t="shared" si="5"/>
        <v>165413.02143887884</v>
      </c>
      <c r="E14" s="9">
        <f t="shared" si="0"/>
        <v>181954.32358276675</v>
      </c>
      <c r="F14" s="9">
        <f t="shared" si="6"/>
        <v>8526.44440406592</v>
      </c>
      <c r="G14" s="9">
        <f t="shared" si="1"/>
        <v>173427.87917870082</v>
      </c>
      <c r="H14" s="15">
        <f t="shared" si="7"/>
        <v>-2046.3466569758207</v>
      </c>
      <c r="I14" s="11">
        <f t="shared" si="2"/>
        <v>6480.0977470900998</v>
      </c>
      <c r="J14" s="11">
        <f t="shared" si="8"/>
        <v>4086.7409449850475</v>
      </c>
      <c r="K14" s="17">
        <f t="shared" si="11"/>
        <v>-613.01114174775705</v>
      </c>
      <c r="L14" s="17"/>
      <c r="M14" s="11">
        <f t="shared" si="12"/>
        <v>50821.237000177854</v>
      </c>
      <c r="N14" s="13">
        <f t="shared" si="9"/>
        <v>197124.42696760013</v>
      </c>
      <c r="O14" s="13">
        <f t="shared" si="13"/>
        <v>182626.42517599047</v>
      </c>
      <c r="P14" s="13">
        <f t="shared" si="3"/>
        <v>14498.001791609655</v>
      </c>
      <c r="Q14" s="16">
        <f t="shared" si="4"/>
        <v>1.3439163793441222</v>
      </c>
      <c r="R14" s="18">
        <f t="shared" si="10"/>
        <v>10787.874911298561</v>
      </c>
      <c r="S14" s="19">
        <f t="shared" si="14"/>
        <v>0.44949478797077336</v>
      </c>
      <c r="T14" s="23">
        <f t="shared" si="15"/>
        <v>3.7819115841332351E-2</v>
      </c>
      <c r="U14" s="19">
        <f t="shared" si="16"/>
        <v>1.079386111717614</v>
      </c>
      <c r="V14" s="23">
        <f t="shared" ref="V14:V43" si="18">POWER(N14/O14,1/(A14-A$4))-1</f>
        <v>7.6684999322864655E-3</v>
      </c>
      <c r="W14" s="23"/>
    </row>
    <row r="15" spans="1:36" x14ac:dyDescent="0.55000000000000004">
      <c r="A15">
        <v>12</v>
      </c>
      <c r="B15">
        <v>82</v>
      </c>
      <c r="C15">
        <v>18.5</v>
      </c>
      <c r="D15" s="9">
        <f t="shared" si="5"/>
        <v>173427.87917870082</v>
      </c>
      <c r="E15" s="9">
        <f t="shared" si="0"/>
        <v>190770.66709657092</v>
      </c>
      <c r="F15" s="9">
        <f t="shared" si="6"/>
        <v>9374.4799556054495</v>
      </c>
      <c r="G15" s="9">
        <f t="shared" si="1"/>
        <v>181396.18714096549</v>
      </c>
      <c r="H15" s="15">
        <f t="shared" si="7"/>
        <v>-2249.8751893453077</v>
      </c>
      <c r="I15" s="11">
        <f t="shared" si="2"/>
        <v>7124.6047662601413</v>
      </c>
      <c r="J15" s="11">
        <f t="shared" si="8"/>
        <v>5082.1237000177862</v>
      </c>
      <c r="K15" s="17">
        <f t="shared" si="11"/>
        <v>-762.31855500266795</v>
      </c>
      <c r="L15" s="17"/>
      <c r="M15" s="11">
        <f t="shared" si="12"/>
        <v>62265.646911453114</v>
      </c>
      <c r="N15" s="13">
        <f t="shared" si="9"/>
        <v>216836.86966436016</v>
      </c>
      <c r="O15" s="13">
        <f t="shared" si="13"/>
        <v>200126.74913858686</v>
      </c>
      <c r="P15" s="13">
        <f t="shared" si="3"/>
        <v>16710.120525773295</v>
      </c>
      <c r="Q15" s="16">
        <f t="shared" si="4"/>
        <v>1.3842338707244459</v>
      </c>
      <c r="R15" s="18">
        <f t="shared" si="10"/>
        <v>12071.746602348321</v>
      </c>
      <c r="S15" s="19">
        <f t="shared" si="14"/>
        <v>0.50298944176451343</v>
      </c>
      <c r="T15" s="23">
        <f t="shared" si="15"/>
        <v>3.773604693286936E-2</v>
      </c>
      <c r="U15" s="19">
        <f t="shared" si="16"/>
        <v>1.0834976863297849</v>
      </c>
      <c r="V15" s="23">
        <f t="shared" si="18"/>
        <v>7.3170402713409466E-3</v>
      </c>
      <c r="W15" s="23"/>
    </row>
    <row r="16" spans="1:36" x14ac:dyDescent="0.55000000000000004">
      <c r="A16">
        <v>13</v>
      </c>
      <c r="B16">
        <v>83</v>
      </c>
      <c r="C16">
        <v>17.7</v>
      </c>
      <c r="D16" s="9">
        <f t="shared" si="5"/>
        <v>181396.18714096549</v>
      </c>
      <c r="E16" s="9">
        <f t="shared" si="0"/>
        <v>199535.80585506206</v>
      </c>
      <c r="F16" s="9">
        <f t="shared" si="6"/>
        <v>10248.372154856808</v>
      </c>
      <c r="G16" s="9">
        <f t="shared" si="1"/>
        <v>189287.43370020526</v>
      </c>
      <c r="H16" s="15">
        <f t="shared" si="7"/>
        <v>-2459.6093171656339</v>
      </c>
      <c r="I16" s="11">
        <f t="shared" si="2"/>
        <v>7788.7628376911744</v>
      </c>
      <c r="J16" s="11">
        <f t="shared" si="8"/>
        <v>6226.5646911453114</v>
      </c>
      <c r="K16" s="17">
        <f t="shared" si="11"/>
        <v>-933.98470367179664</v>
      </c>
      <c r="L16" s="17"/>
      <c r="M16" s="11">
        <f t="shared" si="12"/>
        <v>75346.989736617805</v>
      </c>
      <c r="N16" s="13">
        <f t="shared" si="9"/>
        <v>238520.5566307962</v>
      </c>
      <c r="O16" s="13">
        <f t="shared" si="13"/>
        <v>219205.4393487738</v>
      </c>
      <c r="P16" s="13">
        <f t="shared" si="3"/>
        <v>19315.117282022402</v>
      </c>
      <c r="Q16" s="16">
        <f t="shared" si="4"/>
        <v>1.4257608868461793</v>
      </c>
      <c r="R16" s="18">
        <f t="shared" si="10"/>
        <v>13547.234645178092</v>
      </c>
      <c r="S16" s="19">
        <f t="shared" si="14"/>
        <v>0.56446811021575383</v>
      </c>
      <c r="T16" s="23">
        <f t="shared" si="15"/>
        <v>3.799969583347651E-2</v>
      </c>
      <c r="U16" s="19">
        <f t="shared" si="16"/>
        <v>1.0881142244435389</v>
      </c>
      <c r="V16" s="23">
        <f t="shared" si="18"/>
        <v>7.0619965028735354E-3</v>
      </c>
      <c r="W16" s="23"/>
    </row>
    <row r="17" spans="1:26" x14ac:dyDescent="0.55000000000000004">
      <c r="A17">
        <v>14</v>
      </c>
      <c r="B17">
        <v>84</v>
      </c>
      <c r="C17">
        <v>16.8</v>
      </c>
      <c r="D17" s="9">
        <f t="shared" si="5"/>
        <v>189287.43370020526</v>
      </c>
      <c r="E17" s="9">
        <f t="shared" si="0"/>
        <v>208216.17707022579</v>
      </c>
      <c r="F17" s="9">
        <f t="shared" si="6"/>
        <v>11267.109148821741</v>
      </c>
      <c r="G17" s="9">
        <f t="shared" si="1"/>
        <v>196949.06792140406</v>
      </c>
      <c r="H17" s="15">
        <f t="shared" si="7"/>
        <v>-2704.1061957172178</v>
      </c>
      <c r="I17" s="11">
        <f t="shared" si="2"/>
        <v>8563.002953104522</v>
      </c>
      <c r="J17" s="11">
        <f t="shared" si="8"/>
        <v>7534.6989736617807</v>
      </c>
      <c r="K17" s="17">
        <f t="shared" si="11"/>
        <v>-1130.204846049267</v>
      </c>
      <c r="L17" s="17"/>
      <c r="M17" s="11">
        <f t="shared" si="12"/>
        <v>90314.486817334837</v>
      </c>
      <c r="N17" s="13">
        <f t="shared" si="9"/>
        <v>262372.61229387583</v>
      </c>
      <c r="O17" s="13">
        <f t="shared" si="13"/>
        <v>239995.77843760193</v>
      </c>
      <c r="P17" s="13">
        <f t="shared" si="3"/>
        <v>22376.833856273908</v>
      </c>
      <c r="Q17" s="16">
        <f t="shared" si="4"/>
        <v>1.4685337134515648</v>
      </c>
      <c r="R17" s="18">
        <f t="shared" si="10"/>
        <v>15237.53499923442</v>
      </c>
      <c r="S17" s="19">
        <f t="shared" si="14"/>
        <v>0.63489729163476749</v>
      </c>
      <c r="T17" s="23">
        <f t="shared" si="15"/>
        <v>3.8537885767114144E-2</v>
      </c>
      <c r="U17" s="19">
        <f t="shared" si="16"/>
        <v>1.093238447784163</v>
      </c>
      <c r="V17" s="23">
        <f t="shared" si="18"/>
        <v>6.8808220825582467E-3</v>
      </c>
      <c r="W17" s="23"/>
    </row>
    <row r="18" spans="1:26" ht="29.1" customHeight="1" x14ac:dyDescent="0.55000000000000004">
      <c r="A18">
        <v>15</v>
      </c>
      <c r="B18">
        <v>85</v>
      </c>
      <c r="C18">
        <v>16</v>
      </c>
      <c r="D18" s="9">
        <f t="shared" si="5"/>
        <v>196949.06792140406</v>
      </c>
      <c r="E18" s="9">
        <f t="shared" si="0"/>
        <v>216643.97471354448</v>
      </c>
      <c r="F18" s="9">
        <f t="shared" si="6"/>
        <v>12309.316745087754</v>
      </c>
      <c r="G18" s="9">
        <f t="shared" si="1"/>
        <v>204334.65796845671</v>
      </c>
      <c r="H18" s="15">
        <f t="shared" si="7"/>
        <v>-2954.236018821061</v>
      </c>
      <c r="I18" s="11">
        <f t="shared" si="2"/>
        <v>9355.0807262666931</v>
      </c>
      <c r="J18" s="11">
        <f t="shared" si="8"/>
        <v>9031.4486817334837</v>
      </c>
      <c r="K18" s="17">
        <f t="shared" si="11"/>
        <v>-1354.7173022600225</v>
      </c>
      <c r="L18" s="17"/>
      <c r="M18" s="11">
        <f t="shared" si="12"/>
        <v>107346.298923075</v>
      </c>
      <c r="N18" s="13">
        <f t="shared" si="9"/>
        <v>288609.87352326344</v>
      </c>
      <c r="O18" s="13">
        <f t="shared" si="13"/>
        <v>262640.63897910214</v>
      </c>
      <c r="P18" s="13">
        <f t="shared" si="3"/>
        <v>25969.2345441613</v>
      </c>
      <c r="Q18" s="16">
        <f t="shared" si="4"/>
        <v>1.5125897248551119</v>
      </c>
      <c r="R18" s="18">
        <f t="shared" si="10"/>
        <v>17168.723360625001</v>
      </c>
      <c r="S18" s="25">
        <f t="shared" si="14"/>
        <v>0.715363473359375</v>
      </c>
      <c r="T18" s="26">
        <f t="shared" si="15"/>
        <v>3.9297124217063883E-2</v>
      </c>
      <c r="U18" s="25">
        <f t="shared" si="16"/>
        <v>1.0988774419872913</v>
      </c>
      <c r="V18" s="26">
        <f t="shared" si="18"/>
        <v>6.7576700947487023E-3</v>
      </c>
      <c r="W18" s="19"/>
      <c r="Z18" s="10"/>
    </row>
    <row r="19" spans="1:26" x14ac:dyDescent="0.55000000000000004">
      <c r="A19">
        <v>16</v>
      </c>
      <c r="B19">
        <v>86</v>
      </c>
      <c r="C19">
        <v>15.2</v>
      </c>
      <c r="D19" s="9">
        <f t="shared" si="5"/>
        <v>204334.65796845671</v>
      </c>
      <c r="E19" s="9">
        <f t="shared" si="0"/>
        <v>224768.12376530241</v>
      </c>
      <c r="F19" s="9">
        <f t="shared" si="6"/>
        <v>13443.069603187942</v>
      </c>
      <c r="G19" s="9">
        <f t="shared" si="1"/>
        <v>211325.05416211448</v>
      </c>
      <c r="H19" s="15">
        <f t="shared" si="7"/>
        <v>-3226.3367047651059</v>
      </c>
      <c r="I19" s="11">
        <f t="shared" si="2"/>
        <v>10216.732898422835</v>
      </c>
      <c r="J19" s="11">
        <f t="shared" si="8"/>
        <v>10734.629892307501</v>
      </c>
      <c r="K19" s="17">
        <f t="shared" si="11"/>
        <v>-1610.1944838461252</v>
      </c>
      <c r="L19" s="17"/>
      <c r="M19" s="11">
        <f t="shared" si="12"/>
        <v>126687.46722995922</v>
      </c>
      <c r="N19" s="13">
        <f t="shared" si="9"/>
        <v>317470.86087558983</v>
      </c>
      <c r="O19" s="13">
        <f t="shared" si="13"/>
        <v>287294.50839316624</v>
      </c>
      <c r="P19" s="13">
        <f t="shared" si="3"/>
        <v>30176.352482423594</v>
      </c>
      <c r="Q19" s="16">
        <f t="shared" si="4"/>
        <v>1.5579674166007653</v>
      </c>
      <c r="R19" s="18">
        <f t="shared" si="10"/>
        <v>19369.052369698173</v>
      </c>
      <c r="S19" s="19">
        <f t="shared" si="14"/>
        <v>0.80704384873742385</v>
      </c>
      <c r="T19" s="23">
        <f t="shared" si="15"/>
        <v>4.0234482647103276E-2</v>
      </c>
      <c r="U19" s="19">
        <f t="shared" si="16"/>
        <v>1.1050363010807254</v>
      </c>
      <c r="V19" s="23">
        <f t="shared" si="18"/>
        <v>6.6807631392893363E-3</v>
      </c>
      <c r="W19" s="23"/>
    </row>
    <row r="20" spans="1:26" x14ac:dyDescent="0.55000000000000004">
      <c r="A20">
        <v>17</v>
      </c>
      <c r="B20">
        <v>87</v>
      </c>
      <c r="C20">
        <v>14.4</v>
      </c>
      <c r="D20" s="9">
        <f t="shared" si="5"/>
        <v>211325.05416211448</v>
      </c>
      <c r="E20" s="9">
        <f t="shared" si="0"/>
        <v>232457.55957832595</v>
      </c>
      <c r="F20" s="9">
        <f t="shared" si="6"/>
        <v>14675.350983480172</v>
      </c>
      <c r="G20" s="9">
        <f t="shared" si="1"/>
        <v>217782.20859484578</v>
      </c>
      <c r="H20" s="15">
        <f t="shared" si="7"/>
        <v>-3522.0842360352412</v>
      </c>
      <c r="I20" s="11">
        <f t="shared" si="2"/>
        <v>11153.26674744493</v>
      </c>
      <c r="J20" s="11">
        <f t="shared" si="8"/>
        <v>12668.746722995922</v>
      </c>
      <c r="K20" s="17">
        <f t="shared" si="11"/>
        <v>-1900.3120084493883</v>
      </c>
      <c r="L20" s="17"/>
      <c r="M20" s="11">
        <f t="shared" si="12"/>
        <v>148609.16869195068</v>
      </c>
      <c r="N20" s="13">
        <f t="shared" si="9"/>
        <v>349217.94696314883</v>
      </c>
      <c r="O20" s="13">
        <f t="shared" si="13"/>
        <v>314123.64722403348</v>
      </c>
      <c r="P20" s="13">
        <f t="shared" si="3"/>
        <v>35094.299739115348</v>
      </c>
      <c r="Q20" s="16">
        <f t="shared" si="4"/>
        <v>1.6047064390987884</v>
      </c>
      <c r="R20" s="18">
        <f t="shared" si="10"/>
        <v>21869.607352497751</v>
      </c>
      <c r="S20" s="19">
        <f t="shared" si="14"/>
        <v>0.91123363968740634</v>
      </c>
      <c r="T20" s="23">
        <f t="shared" si="15"/>
        <v>4.1314968623173076E-2</v>
      </c>
      <c r="U20" s="19">
        <f t="shared" si="16"/>
        <v>1.1117212920747925</v>
      </c>
      <c r="V20" s="23">
        <f t="shared" si="18"/>
        <v>6.6413017729165524E-3</v>
      </c>
      <c r="W20" s="23"/>
    </row>
    <row r="21" spans="1:26" x14ac:dyDescent="0.55000000000000004">
      <c r="A21">
        <v>18</v>
      </c>
      <c r="B21">
        <v>88</v>
      </c>
      <c r="C21">
        <v>13.7</v>
      </c>
      <c r="D21" s="9">
        <f t="shared" si="5"/>
        <v>217782.20859484578</v>
      </c>
      <c r="E21" s="9">
        <f t="shared" si="0"/>
        <v>239560.42945433038</v>
      </c>
      <c r="F21" s="9">
        <f t="shared" si="6"/>
        <v>15896.511576266117</v>
      </c>
      <c r="G21" s="9">
        <f t="shared" si="1"/>
        <v>223663.91787806427</v>
      </c>
      <c r="H21" s="15">
        <f t="shared" si="7"/>
        <v>-3815.162778303868</v>
      </c>
      <c r="I21" s="11">
        <f t="shared" si="2"/>
        <v>12081.34879796225</v>
      </c>
      <c r="J21" s="11">
        <f t="shared" si="8"/>
        <v>14860.916869195069</v>
      </c>
      <c r="K21" s="17">
        <f t="shared" si="11"/>
        <v>-2229.1375303792602</v>
      </c>
      <c r="L21" s="17"/>
      <c r="M21" s="11">
        <f t="shared" si="12"/>
        <v>173322.29682872872</v>
      </c>
      <c r="N21" s="13">
        <f t="shared" si="9"/>
        <v>384139.74165946373</v>
      </c>
      <c r="O21" s="13">
        <f t="shared" si="13"/>
        <v>343306.8744160576</v>
      </c>
      <c r="P21" s="13">
        <f t="shared" si="3"/>
        <v>40832.86724340613</v>
      </c>
      <c r="Q21" s="16">
        <f t="shared" si="4"/>
        <v>1.652847632271752</v>
      </c>
      <c r="R21" s="18">
        <f t="shared" si="10"/>
        <v>24704.556213256939</v>
      </c>
      <c r="S21" s="19">
        <f t="shared" si="14"/>
        <v>1.0293565088857057</v>
      </c>
      <c r="T21" s="23">
        <f t="shared" si="15"/>
        <v>4.2509215885513374E-2</v>
      </c>
      <c r="U21" s="19">
        <f t="shared" si="16"/>
        <v>1.1189398473679275</v>
      </c>
      <c r="V21" s="23">
        <f t="shared" si="18"/>
        <v>6.632585416379122E-3</v>
      </c>
      <c r="W21" s="23"/>
    </row>
    <row r="22" spans="1:26" x14ac:dyDescent="0.55000000000000004">
      <c r="A22">
        <v>19</v>
      </c>
      <c r="B22">
        <v>89</v>
      </c>
      <c r="C22">
        <v>12.9</v>
      </c>
      <c r="D22" s="9">
        <f t="shared" si="5"/>
        <v>223663.91787806427</v>
      </c>
      <c r="E22" s="9">
        <f t="shared" si="0"/>
        <v>246030.30966587071</v>
      </c>
      <c r="F22" s="9">
        <f t="shared" si="6"/>
        <v>17338.28820760188</v>
      </c>
      <c r="G22" s="9">
        <f t="shared" si="1"/>
        <v>228692.02145826883</v>
      </c>
      <c r="H22" s="15">
        <f t="shared" si="7"/>
        <v>-4161.1891698244508</v>
      </c>
      <c r="I22" s="11">
        <f t="shared" si="2"/>
        <v>13177.099037777429</v>
      </c>
      <c r="J22" s="11">
        <f t="shared" si="8"/>
        <v>17332.229682872872</v>
      </c>
      <c r="K22" s="17">
        <f t="shared" si="11"/>
        <v>-2599.8344524309309</v>
      </c>
      <c r="L22" s="17"/>
      <c r="M22" s="11">
        <f t="shared" si="12"/>
        <v>201231.79109694809</v>
      </c>
      <c r="N22" s="13">
        <f t="shared" si="9"/>
        <v>422553.71582541015</v>
      </c>
      <c r="O22" s="13">
        <f t="shared" si="13"/>
        <v>375037.72740523238</v>
      </c>
      <c r="P22" s="13">
        <f t="shared" si="3"/>
        <v>47515.988420177775</v>
      </c>
      <c r="Q22" s="16">
        <f t="shared" si="4"/>
        <v>1.7024330612399046</v>
      </c>
      <c r="R22" s="18">
        <f t="shared" si="10"/>
        <v>27910.635373570138</v>
      </c>
      <c r="S22" s="19">
        <f t="shared" si="14"/>
        <v>1.1629431405654225</v>
      </c>
      <c r="T22" s="23">
        <f t="shared" si="15"/>
        <v>4.3791165733680915E-2</v>
      </c>
      <c r="U22" s="19">
        <f t="shared" si="16"/>
        <v>1.1266965559676514</v>
      </c>
      <c r="V22" s="23">
        <f t="shared" si="18"/>
        <v>6.6492280236940537E-3</v>
      </c>
      <c r="W22" s="23"/>
    </row>
    <row r="23" spans="1:26" ht="27.9" customHeight="1" x14ac:dyDescent="0.55000000000000004">
      <c r="A23">
        <v>20</v>
      </c>
      <c r="B23">
        <v>90</v>
      </c>
      <c r="C23">
        <v>12.2</v>
      </c>
      <c r="D23" s="9">
        <f t="shared" si="5"/>
        <v>228692.02145826883</v>
      </c>
      <c r="E23" s="9">
        <f t="shared" si="0"/>
        <v>251561.22360409575</v>
      </c>
      <c r="F23" s="9">
        <f t="shared" si="6"/>
        <v>18745.24766051384</v>
      </c>
      <c r="G23" s="9">
        <f t="shared" si="1"/>
        <v>232815.9759435819</v>
      </c>
      <c r="H23" s="15">
        <f t="shared" si="7"/>
        <v>-4498.8594385233218</v>
      </c>
      <c r="I23" s="11">
        <f t="shared" si="2"/>
        <v>14246.388221990517</v>
      </c>
      <c r="J23" s="11">
        <f t="shared" si="8"/>
        <v>20123.179109694811</v>
      </c>
      <c r="K23" s="17">
        <f t="shared" si="11"/>
        <v>-3018.4768664542216</v>
      </c>
      <c r="L23" s="17"/>
      <c r="M23" s="11">
        <f t="shared" si="12"/>
        <v>232582.88156217919</v>
      </c>
      <c r="N23" s="13">
        <f t="shared" si="9"/>
        <v>464809.08740795119</v>
      </c>
      <c r="O23" s="13">
        <f t="shared" si="13"/>
        <v>409523.02327930147</v>
      </c>
      <c r="P23" s="13">
        <f t="shared" si="3"/>
        <v>55286.064128649712</v>
      </c>
      <c r="Q23" s="16">
        <f t="shared" si="4"/>
        <v>1.7535060530771018</v>
      </c>
      <c r="R23" s="18">
        <f t="shared" si="10"/>
        <v>31528.869849996907</v>
      </c>
      <c r="S23" s="19">
        <f t="shared" si="14"/>
        <v>1.3137029104165379</v>
      </c>
      <c r="T23" s="23">
        <f t="shared" si="15"/>
        <v>4.5139071787704044E-2</v>
      </c>
      <c r="U23" s="19">
        <f t="shared" si="16"/>
        <v>1.135001113456187</v>
      </c>
      <c r="V23" s="23">
        <f t="shared" si="18"/>
        <v>6.6871880564731701E-3</v>
      </c>
      <c r="W23" s="23"/>
    </row>
    <row r="24" spans="1:26" x14ac:dyDescent="0.55000000000000004">
      <c r="A24">
        <v>21</v>
      </c>
      <c r="B24">
        <v>91</v>
      </c>
      <c r="C24">
        <v>11.5</v>
      </c>
      <c r="D24" s="9">
        <f t="shared" si="5"/>
        <v>232815.9759435819</v>
      </c>
      <c r="E24" s="9">
        <f t="shared" si="0"/>
        <v>256097.5735379401</v>
      </c>
      <c r="F24" s="9">
        <f t="shared" si="6"/>
        <v>20244.867473354949</v>
      </c>
      <c r="G24" s="9">
        <f t="shared" si="1"/>
        <v>235852.70606458516</v>
      </c>
      <c r="H24" s="15">
        <f t="shared" si="7"/>
        <v>-4858.7681936051877</v>
      </c>
      <c r="I24" s="11">
        <f t="shared" si="2"/>
        <v>15386.09927974976</v>
      </c>
      <c r="J24" s="11">
        <f t="shared" si="8"/>
        <v>23258.288156217921</v>
      </c>
      <c r="K24" s="17">
        <f t="shared" si="11"/>
        <v>-3488.743223432688</v>
      </c>
      <c r="L24" s="17"/>
      <c r="M24" s="11">
        <f t="shared" si="12"/>
        <v>267738.52577471419</v>
      </c>
      <c r="N24" s="13">
        <f t="shared" si="9"/>
        <v>511289.99614874634</v>
      </c>
      <c r="O24" s="13">
        <f t="shared" si="13"/>
        <v>446986.5823837989</v>
      </c>
      <c r="P24" s="13">
        <f t="shared" si="3"/>
        <v>64303.413764947443</v>
      </c>
      <c r="Q24" s="16">
        <f t="shared" si="4"/>
        <v>1.806111234669415</v>
      </c>
      <c r="R24" s="18">
        <f t="shared" si="10"/>
        <v>35603.241113063195</v>
      </c>
      <c r="S24" s="19">
        <f t="shared" si="14"/>
        <v>1.4834683797109665</v>
      </c>
      <c r="T24" s="23">
        <f t="shared" si="15"/>
        <v>4.6533010545256381E-2</v>
      </c>
      <c r="U24" s="19">
        <f t="shared" si="16"/>
        <v>1.1438598300244596</v>
      </c>
      <c r="V24" s="23">
        <f t="shared" si="18"/>
        <v>6.7430506431591652E-3</v>
      </c>
      <c r="W24" s="23"/>
    </row>
    <row r="25" spans="1:26" x14ac:dyDescent="0.55000000000000004">
      <c r="A25">
        <v>22</v>
      </c>
      <c r="B25">
        <v>92</v>
      </c>
      <c r="C25">
        <v>10.8</v>
      </c>
      <c r="D25" s="9">
        <f t="shared" si="5"/>
        <v>235852.70606458516</v>
      </c>
      <c r="E25" s="9">
        <f t="shared" si="0"/>
        <v>259437.9766710437</v>
      </c>
      <c r="F25" s="9">
        <f t="shared" si="6"/>
        <v>21838.213524498624</v>
      </c>
      <c r="G25" s="9">
        <f t="shared" si="1"/>
        <v>237599.76314654507</v>
      </c>
      <c r="H25" s="15">
        <f t="shared" si="7"/>
        <v>-5241.1712458796692</v>
      </c>
      <c r="I25" s="11">
        <f t="shared" si="2"/>
        <v>16597.042278618956</v>
      </c>
      <c r="J25" s="11">
        <f t="shared" si="8"/>
        <v>26773.852577471422</v>
      </c>
      <c r="K25" s="17">
        <f t="shared" si="11"/>
        <v>-4016.0778866207129</v>
      </c>
      <c r="L25" s="17"/>
      <c r="M25" s="11">
        <f t="shared" si="12"/>
        <v>307093.34274418384</v>
      </c>
      <c r="N25" s="13">
        <f t="shared" si="9"/>
        <v>562418.99576362106</v>
      </c>
      <c r="O25" s="13">
        <f t="shared" si="13"/>
        <v>487669.16273555811</v>
      </c>
      <c r="P25" s="13">
        <f t="shared" si="3"/>
        <v>74749.833028062945</v>
      </c>
      <c r="Q25" s="16">
        <f t="shared" si="4"/>
        <v>1.8602945717094976</v>
      </c>
      <c r="R25" s="18">
        <f t="shared" si="10"/>
        <v>40181.71861855856</v>
      </c>
      <c r="S25" s="19">
        <f t="shared" si="14"/>
        <v>1.6742382757732732</v>
      </c>
      <c r="T25" s="23">
        <f t="shared" si="15"/>
        <v>4.7955549733291525E-2</v>
      </c>
      <c r="U25" s="19">
        <f t="shared" si="16"/>
        <v>1.1532798026612081</v>
      </c>
      <c r="V25" s="23">
        <f t="shared" si="18"/>
        <v>6.8140576911550621E-3</v>
      </c>
      <c r="W25" s="23"/>
    </row>
    <row r="26" spans="1:26" x14ac:dyDescent="0.55000000000000004">
      <c r="A26">
        <v>23</v>
      </c>
      <c r="B26">
        <v>93</v>
      </c>
      <c r="C26">
        <v>10.1</v>
      </c>
      <c r="D26" s="9">
        <f t="shared" si="5"/>
        <v>237599.76314654507</v>
      </c>
      <c r="E26" s="9">
        <f t="shared" si="0"/>
        <v>261359.73946119958</v>
      </c>
      <c r="F26" s="9">
        <f t="shared" si="6"/>
        <v>23524.729024410404</v>
      </c>
      <c r="G26" s="9">
        <f t="shared" si="1"/>
        <v>237835.01043678919</v>
      </c>
      <c r="H26" s="15">
        <f t="shared" si="7"/>
        <v>-5645.934965858497</v>
      </c>
      <c r="I26" s="11">
        <f t="shared" si="2"/>
        <v>17878.794058551906</v>
      </c>
      <c r="J26" s="11">
        <f t="shared" si="8"/>
        <v>30709.334274418386</v>
      </c>
      <c r="K26" s="17">
        <f t="shared" si="11"/>
        <v>-4606.4001411627578</v>
      </c>
      <c r="L26" s="17"/>
      <c r="M26" s="11">
        <f t="shared" si="12"/>
        <v>351075.07093599136</v>
      </c>
      <c r="N26" s="13">
        <f t="shared" si="9"/>
        <v>618660.89533998317</v>
      </c>
      <c r="O26" s="13">
        <f t="shared" si="13"/>
        <v>531829.67886795115</v>
      </c>
      <c r="P26" s="13">
        <f t="shared" si="3"/>
        <v>86831.216472032014</v>
      </c>
      <c r="Q26" s="16">
        <f t="shared" si="4"/>
        <v>1.9161034088607827</v>
      </c>
      <c r="R26" s="18">
        <f t="shared" si="10"/>
        <v>45316.560719265894</v>
      </c>
      <c r="S26" s="19">
        <f t="shared" si="14"/>
        <v>1.8881900299694123</v>
      </c>
      <c r="T26" s="23">
        <f t="shared" si="15"/>
        <v>4.9391482186723179E-2</v>
      </c>
      <c r="U26" s="19">
        <f t="shared" si="16"/>
        <v>1.1632688432448153</v>
      </c>
      <c r="V26" s="23">
        <f t="shared" si="18"/>
        <v>6.8979552506993613E-3</v>
      </c>
      <c r="W26" s="23"/>
    </row>
    <row r="27" spans="1:26" x14ac:dyDescent="0.55000000000000004">
      <c r="A27">
        <v>24</v>
      </c>
      <c r="B27">
        <v>94</v>
      </c>
      <c r="C27">
        <v>9.5</v>
      </c>
      <c r="D27" s="9">
        <f t="shared" si="5"/>
        <v>237835.01043678919</v>
      </c>
      <c r="E27" s="9">
        <f t="shared" si="0"/>
        <v>261618.51148046812</v>
      </c>
      <c r="F27" s="9">
        <f t="shared" si="6"/>
        <v>25035.264256504124</v>
      </c>
      <c r="G27" s="9">
        <f t="shared" si="1"/>
        <v>236583.24722396399</v>
      </c>
      <c r="H27" s="15">
        <f t="shared" si="7"/>
        <v>-6008.4634215609894</v>
      </c>
      <c r="I27" s="11">
        <f t="shared" si="2"/>
        <v>19026.800834943133</v>
      </c>
      <c r="J27" s="11">
        <f t="shared" si="8"/>
        <v>35107.507093599139</v>
      </c>
      <c r="K27" s="17">
        <f t="shared" si="11"/>
        <v>-5266.1260640398705</v>
      </c>
      <c r="L27" s="17"/>
      <c r="M27" s="11">
        <f t="shared" si="12"/>
        <v>399943.25280049373</v>
      </c>
      <c r="N27" s="13">
        <f t="shared" si="9"/>
        <v>680526.98487398156</v>
      </c>
      <c r="O27" s="13">
        <f t="shared" si="13"/>
        <v>579746.52069070633</v>
      </c>
      <c r="P27" s="13">
        <f t="shared" si="3"/>
        <v>100780.46418327524</v>
      </c>
      <c r="Q27" s="16">
        <f t="shared" si="4"/>
        <v>1.9735865111266062</v>
      </c>
      <c r="R27" s="18">
        <f t="shared" si="10"/>
        <v>51064.629604579895</v>
      </c>
      <c r="S27" s="19">
        <f t="shared" si="14"/>
        <v>2.1276929001908291</v>
      </c>
      <c r="T27" s="23">
        <f t="shared" si="15"/>
        <v>5.0827628504038103E-2</v>
      </c>
      <c r="U27" s="19">
        <f t="shared" si="16"/>
        <v>1.1738353928596346</v>
      </c>
      <c r="V27" s="23">
        <f t="shared" si="18"/>
        <v>6.9928803217866875E-3</v>
      </c>
      <c r="W27" s="23"/>
    </row>
    <row r="28" spans="1:26" ht="28.8" customHeight="1" x14ac:dyDescent="0.55000000000000004">
      <c r="A28">
        <v>25</v>
      </c>
      <c r="B28">
        <v>95</v>
      </c>
      <c r="C28">
        <v>8.9</v>
      </c>
      <c r="D28" s="9">
        <f t="shared" si="5"/>
        <v>236583.24722396399</v>
      </c>
      <c r="E28" s="9">
        <f t="shared" si="0"/>
        <v>260241.5719463604</v>
      </c>
      <c r="F28" s="9">
        <f t="shared" si="6"/>
        <v>26582.387328535278</v>
      </c>
      <c r="G28" s="9">
        <f t="shared" si="1"/>
        <v>233659.18461782511</v>
      </c>
      <c r="H28" s="15">
        <f t="shared" si="7"/>
        <v>-6379.7729588484663</v>
      </c>
      <c r="I28" s="11">
        <f t="shared" si="2"/>
        <v>20202.614369686813</v>
      </c>
      <c r="J28" s="11">
        <f t="shared" si="8"/>
        <v>39994.325280049379</v>
      </c>
      <c r="K28" s="17">
        <f t="shared" si="11"/>
        <v>-5999.1487920074069</v>
      </c>
      <c r="L28" s="17"/>
      <c r="M28" s="11">
        <f t="shared" si="12"/>
        <v>454141.04365822248</v>
      </c>
      <c r="N28" s="13">
        <f t="shared" si="9"/>
        <v>748579.68336137978</v>
      </c>
      <c r="O28" s="13">
        <f t="shared" si="13"/>
        <v>631722.02396776958</v>
      </c>
      <c r="P28" s="13">
        <f t="shared" si="3"/>
        <v>116857.6593936102</v>
      </c>
      <c r="Q28" s="16">
        <f t="shared" si="4"/>
        <v>2.0327941064604045</v>
      </c>
      <c r="R28" s="18">
        <f t="shared" si="10"/>
        <v>57486.225005388362</v>
      </c>
      <c r="S28" s="25">
        <f t="shared" si="14"/>
        <v>2.3952593752245153</v>
      </c>
      <c r="T28" s="26">
        <f t="shared" si="15"/>
        <v>5.2251870780708698E-2</v>
      </c>
      <c r="U28" s="25">
        <f t="shared" si="16"/>
        <v>1.1849827217668325</v>
      </c>
      <c r="V28" s="26">
        <f t="shared" si="18"/>
        <v>7.097073773074003E-3</v>
      </c>
      <c r="W28" s="23"/>
    </row>
    <row r="29" spans="1:26" x14ac:dyDescent="0.55000000000000004">
      <c r="A29">
        <v>26</v>
      </c>
      <c r="B29">
        <v>96</v>
      </c>
      <c r="C29">
        <v>8.4</v>
      </c>
      <c r="D29" s="9">
        <f t="shared" si="5"/>
        <v>233659.18461782511</v>
      </c>
      <c r="E29" s="9">
        <f t="shared" si="0"/>
        <v>257025.10307960765</v>
      </c>
      <c r="F29" s="9">
        <f t="shared" si="6"/>
        <v>27816.569597360132</v>
      </c>
      <c r="G29" s="9">
        <f t="shared" si="1"/>
        <v>229208.53348224753</v>
      </c>
      <c r="H29" s="15">
        <f t="shared" si="7"/>
        <v>-6675.9767033664311</v>
      </c>
      <c r="I29" s="11">
        <f t="shared" si="2"/>
        <v>21140.5928939937</v>
      </c>
      <c r="J29" s="11">
        <f t="shared" si="8"/>
        <v>45414.104365822248</v>
      </c>
      <c r="K29" s="17">
        <f t="shared" si="11"/>
        <v>-6812.115654873337</v>
      </c>
      <c r="L29" s="17"/>
      <c r="M29" s="11">
        <f t="shared" si="12"/>
        <v>513883.6252631651</v>
      </c>
      <c r="N29" s="13">
        <f t="shared" si="9"/>
        <v>823437.65169751784</v>
      </c>
      <c r="O29" s="13">
        <f t="shared" si="13"/>
        <v>688082.11070967326</v>
      </c>
      <c r="P29" s="13">
        <f t="shared" si="3"/>
        <v>135355.54098784458</v>
      </c>
      <c r="Q29" s="16">
        <f t="shared" si="4"/>
        <v>2.0937779296542165</v>
      </c>
      <c r="R29" s="18">
        <f t="shared" si="10"/>
        <v>64646.560206219336</v>
      </c>
      <c r="S29" s="19">
        <f t="shared" si="14"/>
        <v>2.6936066752591388</v>
      </c>
      <c r="T29" s="23">
        <f t="shared" si="15"/>
        <v>5.3654013694798275E-2</v>
      </c>
      <c r="U29" s="19">
        <f t="shared" si="16"/>
        <v>1.1967142276787892</v>
      </c>
      <c r="V29" s="23">
        <f t="shared" si="18"/>
        <v>7.2090472718688847E-3</v>
      </c>
      <c r="W29" s="23"/>
    </row>
    <row r="30" spans="1:26" x14ac:dyDescent="0.55000000000000004">
      <c r="A30">
        <v>27</v>
      </c>
      <c r="B30">
        <v>97</v>
      </c>
      <c r="C30">
        <v>7.8</v>
      </c>
      <c r="D30" s="9">
        <f t="shared" si="5"/>
        <v>229208.53348224753</v>
      </c>
      <c r="E30" s="9">
        <f t="shared" si="0"/>
        <v>252129.3868304723</v>
      </c>
      <c r="F30" s="9">
        <f t="shared" si="6"/>
        <v>29385.709420800966</v>
      </c>
      <c r="G30" s="9">
        <f t="shared" si="1"/>
        <v>222743.67740967133</v>
      </c>
      <c r="H30" s="15">
        <f t="shared" si="7"/>
        <v>-7052.5702609922319</v>
      </c>
      <c r="I30" s="11">
        <f t="shared" si="2"/>
        <v>22333.139159808736</v>
      </c>
      <c r="J30" s="11">
        <f t="shared" si="8"/>
        <v>51388.362526316516</v>
      </c>
      <c r="K30" s="17">
        <f t="shared" si="11"/>
        <v>-7708.2543789474767</v>
      </c>
      <c r="L30" s="17"/>
      <c r="M30" s="11">
        <f t="shared" si="12"/>
        <v>579896.87257034297</v>
      </c>
      <c r="N30" s="13">
        <f t="shared" si="9"/>
        <v>905781.41686726967</v>
      </c>
      <c r="O30" s="13">
        <f t="shared" si="13"/>
        <v>749182.0674016932</v>
      </c>
      <c r="P30" s="13">
        <f t="shared" si="3"/>
        <v>156599.34946557647</v>
      </c>
      <c r="Q30" s="16">
        <f t="shared" si="4"/>
        <v>2.1565912675438432</v>
      </c>
      <c r="R30" s="18">
        <f t="shared" si="10"/>
        <v>72614.292667487505</v>
      </c>
      <c r="S30" s="19">
        <f t="shared" si="14"/>
        <v>3.0255955278119795</v>
      </c>
      <c r="T30" s="23">
        <f t="shared" si="15"/>
        <v>5.5024870579817753E-2</v>
      </c>
      <c r="U30" s="19">
        <f t="shared" si="16"/>
        <v>1.2090270927181865</v>
      </c>
      <c r="V30" s="23">
        <f t="shared" si="18"/>
        <v>7.3273290957334147E-3</v>
      </c>
      <c r="W30" s="23"/>
    </row>
    <row r="31" spans="1:26" x14ac:dyDescent="0.55000000000000004">
      <c r="A31">
        <v>28</v>
      </c>
      <c r="B31">
        <v>98</v>
      </c>
      <c r="C31">
        <v>7.3</v>
      </c>
      <c r="D31" s="9">
        <f t="shared" si="5"/>
        <v>222743.67740967133</v>
      </c>
      <c r="E31" s="9">
        <f t="shared" si="0"/>
        <v>245018.0451506385</v>
      </c>
      <c r="F31" s="9">
        <f t="shared" si="6"/>
        <v>30512.832521872788</v>
      </c>
      <c r="G31" s="9">
        <f t="shared" si="1"/>
        <v>214505.2126287657</v>
      </c>
      <c r="H31" s="15">
        <f t="shared" si="7"/>
        <v>-7323.0798052494692</v>
      </c>
      <c r="I31" s="11">
        <f t="shared" si="2"/>
        <v>23189.752716623319</v>
      </c>
      <c r="J31" s="11">
        <f t="shared" si="8"/>
        <v>57989.687257034297</v>
      </c>
      <c r="K31" s="17">
        <f t="shared" si="11"/>
        <v>-8698.4530885551449</v>
      </c>
      <c r="L31" s="15">
        <v>6945.9491545052051</v>
      </c>
      <c r="M31" s="28">
        <f t="shared" ref="M31:M33" si="19">M30+J31+K31+I31-L31</f>
        <v>645431.91030094039</v>
      </c>
      <c r="N31" s="13">
        <f t="shared" si="9"/>
        <v>996359.55855399673</v>
      </c>
      <c r="O31" s="13">
        <f t="shared" si="13"/>
        <v>808455.87189880235</v>
      </c>
      <c r="P31" s="13">
        <f t="shared" si="3"/>
        <v>187903.68665519438</v>
      </c>
      <c r="Q31" s="16">
        <f t="shared" si="4"/>
        <v>2.2212890055701586</v>
      </c>
      <c r="R31" s="18">
        <f t="shared" si="10"/>
        <v>84592.183270165435</v>
      </c>
      <c r="S31" s="19">
        <f t="shared" si="14"/>
        <v>3.5246743029235597</v>
      </c>
      <c r="T31" s="23">
        <f t="shared" si="15"/>
        <v>5.7501548454240936E-2</v>
      </c>
      <c r="U31" s="19">
        <f t="shared" si="16"/>
        <v>1.2324229351119302</v>
      </c>
      <c r="V31" s="23">
        <f t="shared" si="18"/>
        <v>7.7701095263675857E-3</v>
      </c>
      <c r="W31" s="23"/>
    </row>
    <row r="32" spans="1:26" x14ac:dyDescent="0.55000000000000004">
      <c r="A32">
        <v>29</v>
      </c>
      <c r="B32">
        <v>99</v>
      </c>
      <c r="C32">
        <v>6.8</v>
      </c>
      <c r="D32" s="9">
        <f t="shared" si="5"/>
        <v>214505.2126287657</v>
      </c>
      <c r="E32" s="9">
        <f t="shared" si="0"/>
        <v>235955.7338916423</v>
      </c>
      <c r="F32" s="9">
        <f t="shared" si="6"/>
        <v>31544.884210112603</v>
      </c>
      <c r="G32" s="9">
        <f t="shared" si="1"/>
        <v>204410.84968152971</v>
      </c>
      <c r="H32" s="15">
        <f t="shared" si="7"/>
        <v>-7570.7722104270242</v>
      </c>
      <c r="I32" s="11">
        <f t="shared" si="2"/>
        <v>23974.111999685578</v>
      </c>
      <c r="J32" s="11">
        <f t="shared" si="8"/>
        <v>64543.191030094044</v>
      </c>
      <c r="K32" s="17">
        <f t="shared" si="11"/>
        <v>-9681.4786545141069</v>
      </c>
      <c r="L32" s="15">
        <v>7154.3276291403618</v>
      </c>
      <c r="M32" s="28">
        <f t="shared" si="19"/>
        <v>717113.40704706556</v>
      </c>
      <c r="N32" s="13">
        <f t="shared" si="9"/>
        <v>1095995.5144093966</v>
      </c>
      <c r="O32" s="13">
        <f t="shared" si="13"/>
        <v>872465.65280502813</v>
      </c>
      <c r="P32" s="13">
        <f t="shared" si="3"/>
        <v>223529.86160436843</v>
      </c>
      <c r="Q32" s="16">
        <f t="shared" si="4"/>
        <v>2.2879276757372633</v>
      </c>
      <c r="R32" s="18">
        <f t="shared" si="10"/>
        <v>97699.706146671801</v>
      </c>
      <c r="S32" s="19">
        <f t="shared" si="14"/>
        <v>4.0708210894446584</v>
      </c>
      <c r="T32" s="23">
        <f t="shared" si="15"/>
        <v>5.9696176666408141E-2</v>
      </c>
      <c r="U32" s="19">
        <f t="shared" si="16"/>
        <v>1.2562047696499075</v>
      </c>
      <c r="V32" s="23">
        <f t="shared" si="18"/>
        <v>8.1795241433570975E-3</v>
      </c>
      <c r="W32" s="23"/>
    </row>
    <row r="33" spans="1:33" ht="18.600000000000001" customHeight="1" x14ac:dyDescent="0.55000000000000004">
      <c r="A33">
        <v>30</v>
      </c>
      <c r="B33">
        <v>100</v>
      </c>
      <c r="C33">
        <v>6.4</v>
      </c>
      <c r="D33" s="9">
        <f t="shared" si="5"/>
        <v>204410.84968152971</v>
      </c>
      <c r="E33" s="9">
        <f t="shared" si="0"/>
        <v>224851.93464968269</v>
      </c>
      <c r="F33" s="9">
        <f t="shared" si="6"/>
        <v>31939.195262739016</v>
      </c>
      <c r="G33" s="9">
        <f t="shared" si="1"/>
        <v>192912.73938694366</v>
      </c>
      <c r="H33" s="15">
        <f t="shared" si="7"/>
        <v>-7665.4068630573638</v>
      </c>
      <c r="I33" s="11">
        <f t="shared" si="2"/>
        <v>24273.788399681653</v>
      </c>
      <c r="J33" s="11">
        <f t="shared" si="8"/>
        <v>71711.340704706556</v>
      </c>
      <c r="K33" s="17">
        <f t="shared" si="11"/>
        <v>-10756.701105705983</v>
      </c>
      <c r="L33" s="15">
        <v>7368.9574580145727</v>
      </c>
      <c r="M33" s="28">
        <f t="shared" si="19"/>
        <v>794972.87758773332</v>
      </c>
      <c r="N33" s="13">
        <f t="shared" si="9"/>
        <v>1205595.0658503363</v>
      </c>
      <c r="O33" s="13">
        <f t="shared" si="13"/>
        <v>941586.5595218105</v>
      </c>
      <c r="P33" s="13">
        <f t="shared" si="3"/>
        <v>264008.50632852584</v>
      </c>
      <c r="Q33" s="16">
        <f t="shared" si="4"/>
        <v>2.3565655060093813</v>
      </c>
      <c r="R33" s="18">
        <f t="shared" si="10"/>
        <v>112031.04927713172</v>
      </c>
      <c r="S33" s="19">
        <f t="shared" si="14"/>
        <v>4.6679603865471551</v>
      </c>
      <c r="T33" s="23">
        <f t="shared" si="15"/>
        <v>6.1647239168664658E-2</v>
      </c>
      <c r="U33" s="19">
        <f t="shared" si="16"/>
        <v>1.2803868679504133</v>
      </c>
      <c r="V33" s="23">
        <f t="shared" si="18"/>
        <v>8.5592597717241148E-3</v>
      </c>
      <c r="W33" s="23"/>
    </row>
    <row r="34" spans="1:33" x14ac:dyDescent="0.55000000000000004">
      <c r="A34">
        <v>31</v>
      </c>
      <c r="B34">
        <v>101</v>
      </c>
      <c r="C34">
        <v>6</v>
      </c>
      <c r="D34" s="9"/>
      <c r="E34" s="9"/>
      <c r="F34" s="9"/>
      <c r="G34" s="9"/>
      <c r="H34" s="15"/>
      <c r="I34" s="11"/>
      <c r="J34" s="11"/>
      <c r="K34" s="17"/>
      <c r="L34" s="17"/>
      <c r="M34" s="11"/>
      <c r="N34" s="13"/>
      <c r="O34" s="13"/>
      <c r="P34" s="13"/>
      <c r="Q34" s="16"/>
      <c r="R34" s="18"/>
      <c r="S34" s="19">
        <f t="shared" si="14"/>
        <v>0</v>
      </c>
      <c r="T34" s="23">
        <f t="shared" si="15"/>
        <v>0</v>
      </c>
      <c r="U34" s="19" t="e">
        <f t="shared" si="16"/>
        <v>#DIV/0!</v>
      </c>
      <c r="V34" s="23" t="e">
        <f t="shared" si="18"/>
        <v>#DIV/0!</v>
      </c>
    </row>
    <row r="35" spans="1:33" x14ac:dyDescent="0.55000000000000004">
      <c r="A35">
        <v>32</v>
      </c>
      <c r="B35">
        <v>102</v>
      </c>
      <c r="C35">
        <v>5.6</v>
      </c>
      <c r="D35" s="9"/>
      <c r="E35" s="9"/>
      <c r="F35" s="9"/>
      <c r="G35" s="9"/>
      <c r="H35" s="15"/>
      <c r="I35" s="11"/>
      <c r="J35" s="11"/>
      <c r="K35" s="17"/>
      <c r="L35" s="17"/>
      <c r="M35" s="11"/>
      <c r="N35" s="13"/>
      <c r="O35" s="13"/>
      <c r="P35" s="13"/>
      <c r="Q35" s="16"/>
      <c r="R35" s="18"/>
      <c r="S35" s="19">
        <f t="shared" si="14"/>
        <v>0</v>
      </c>
      <c r="T35" s="23">
        <f t="shared" si="15"/>
        <v>0</v>
      </c>
      <c r="U35" s="19" t="e">
        <f t="shared" si="16"/>
        <v>#DIV/0!</v>
      </c>
      <c r="V35" s="23" t="e">
        <f t="shared" si="18"/>
        <v>#DIV/0!</v>
      </c>
    </row>
    <row r="36" spans="1:33" x14ac:dyDescent="0.55000000000000004">
      <c r="A36">
        <v>33</v>
      </c>
      <c r="B36">
        <v>103</v>
      </c>
      <c r="C36">
        <v>5.2</v>
      </c>
      <c r="D36" s="9"/>
      <c r="E36" s="9"/>
      <c r="F36" s="9"/>
      <c r="G36" s="9"/>
      <c r="H36" s="15"/>
      <c r="I36" s="11"/>
      <c r="J36" s="11"/>
      <c r="K36" s="17"/>
      <c r="L36" s="17"/>
      <c r="M36" s="11"/>
      <c r="N36" s="13"/>
      <c r="O36" s="13"/>
      <c r="P36" s="13"/>
      <c r="Q36" s="16"/>
      <c r="R36" s="18"/>
      <c r="S36" s="19">
        <f t="shared" si="14"/>
        <v>0</v>
      </c>
      <c r="T36" s="23">
        <f t="shared" si="15"/>
        <v>0</v>
      </c>
      <c r="U36" s="19" t="e">
        <f t="shared" si="16"/>
        <v>#DIV/0!</v>
      </c>
      <c r="V36" s="23" t="e">
        <f t="shared" si="18"/>
        <v>#DIV/0!</v>
      </c>
    </row>
    <row r="37" spans="1:33" x14ac:dyDescent="0.55000000000000004">
      <c r="A37">
        <v>34</v>
      </c>
      <c r="B37">
        <v>104</v>
      </c>
      <c r="C37">
        <v>4.9000000000000004</v>
      </c>
      <c r="D37" s="9"/>
      <c r="E37" s="9"/>
      <c r="F37" s="9"/>
      <c r="G37" s="9"/>
      <c r="H37" s="15"/>
      <c r="I37" s="11"/>
      <c r="J37" s="11"/>
      <c r="K37" s="17"/>
      <c r="L37" s="17"/>
      <c r="M37" s="11"/>
      <c r="N37" s="13"/>
      <c r="O37" s="13"/>
      <c r="P37" s="13"/>
      <c r="Q37" s="16"/>
      <c r="R37" s="18"/>
      <c r="S37" s="19">
        <f t="shared" si="14"/>
        <v>0</v>
      </c>
      <c r="T37" s="23">
        <f t="shared" si="15"/>
        <v>0</v>
      </c>
      <c r="U37" s="19" t="e">
        <f t="shared" si="16"/>
        <v>#DIV/0!</v>
      </c>
      <c r="V37" s="23" t="e">
        <f t="shared" si="18"/>
        <v>#DIV/0!</v>
      </c>
    </row>
    <row r="38" spans="1:33" x14ac:dyDescent="0.55000000000000004">
      <c r="A38">
        <v>35</v>
      </c>
      <c r="B38">
        <v>105</v>
      </c>
      <c r="C38">
        <v>4.5999999999999996</v>
      </c>
      <c r="D38" s="9"/>
      <c r="E38" s="9"/>
      <c r="F38" s="9"/>
      <c r="G38" s="9"/>
      <c r="H38" s="15"/>
      <c r="I38" s="11"/>
      <c r="J38" s="11"/>
      <c r="K38" s="17"/>
      <c r="L38" s="17"/>
      <c r="M38" s="11"/>
      <c r="N38" s="13"/>
      <c r="O38" s="13"/>
      <c r="P38" s="13"/>
      <c r="Q38" s="16"/>
      <c r="R38" s="18"/>
      <c r="S38" s="19">
        <f t="shared" si="14"/>
        <v>0</v>
      </c>
      <c r="T38" s="23">
        <f t="shared" si="15"/>
        <v>0</v>
      </c>
      <c r="U38" s="19" t="e">
        <f t="shared" si="16"/>
        <v>#DIV/0!</v>
      </c>
      <c r="V38" s="23" t="e">
        <f t="shared" si="18"/>
        <v>#DIV/0!</v>
      </c>
    </row>
    <row r="39" spans="1:33" x14ac:dyDescent="0.55000000000000004">
      <c r="A39">
        <v>36</v>
      </c>
      <c r="B39">
        <v>106</v>
      </c>
      <c r="C39">
        <v>4.3</v>
      </c>
      <c r="D39" s="9"/>
      <c r="E39" s="9"/>
      <c r="F39" s="9"/>
      <c r="G39" s="9"/>
      <c r="H39" s="15"/>
      <c r="I39" s="11"/>
      <c r="J39" s="11"/>
      <c r="K39" s="17"/>
      <c r="L39" s="17"/>
      <c r="M39" s="11"/>
      <c r="N39" s="13"/>
      <c r="O39" s="13"/>
      <c r="P39" s="13"/>
      <c r="Q39" s="16"/>
      <c r="R39" s="18"/>
      <c r="S39" s="19">
        <f t="shared" si="14"/>
        <v>0</v>
      </c>
      <c r="T39" s="23">
        <f t="shared" si="15"/>
        <v>0</v>
      </c>
      <c r="U39" s="19" t="e">
        <f t="shared" si="16"/>
        <v>#DIV/0!</v>
      </c>
      <c r="V39" s="23" t="e">
        <f t="shared" si="18"/>
        <v>#DIV/0!</v>
      </c>
    </row>
    <row r="40" spans="1:33" x14ac:dyDescent="0.55000000000000004">
      <c r="A40">
        <v>37</v>
      </c>
      <c r="B40">
        <v>107</v>
      </c>
      <c r="C40">
        <v>4.0999999999999996</v>
      </c>
      <c r="D40" s="9"/>
      <c r="E40" s="9"/>
      <c r="F40" s="9"/>
      <c r="G40" s="9"/>
      <c r="H40" s="15"/>
      <c r="I40" s="11"/>
      <c r="J40" s="11"/>
      <c r="K40" s="17"/>
      <c r="L40" s="17"/>
      <c r="M40" s="11"/>
      <c r="N40" s="13"/>
      <c r="O40" s="13"/>
      <c r="P40" s="13"/>
      <c r="Q40" s="16"/>
      <c r="R40" s="18"/>
      <c r="S40" s="19">
        <f t="shared" si="14"/>
        <v>0</v>
      </c>
      <c r="T40" s="23">
        <f t="shared" si="15"/>
        <v>0</v>
      </c>
      <c r="U40" s="19" t="e">
        <f t="shared" si="16"/>
        <v>#DIV/0!</v>
      </c>
      <c r="V40" s="23" t="e">
        <f t="shared" si="18"/>
        <v>#DIV/0!</v>
      </c>
    </row>
    <row r="41" spans="1:33" x14ac:dyDescent="0.55000000000000004">
      <c r="A41">
        <v>38</v>
      </c>
      <c r="B41">
        <v>108</v>
      </c>
      <c r="C41">
        <v>3.9</v>
      </c>
      <c r="D41" s="9"/>
      <c r="E41" s="9"/>
      <c r="F41" s="9"/>
      <c r="G41" s="9"/>
      <c r="H41" s="15"/>
      <c r="I41" s="11"/>
      <c r="J41" s="11"/>
      <c r="K41" s="17"/>
      <c r="L41" s="17"/>
      <c r="M41" s="11"/>
      <c r="N41" s="13"/>
      <c r="O41" s="13"/>
      <c r="P41" s="13"/>
      <c r="Q41" s="16"/>
      <c r="R41" s="18"/>
      <c r="S41" s="19">
        <f t="shared" si="14"/>
        <v>0</v>
      </c>
      <c r="T41" s="23">
        <f t="shared" si="15"/>
        <v>0</v>
      </c>
      <c r="U41" s="19" t="e">
        <f t="shared" si="16"/>
        <v>#DIV/0!</v>
      </c>
      <c r="V41" s="23" t="e">
        <f t="shared" si="18"/>
        <v>#DIV/0!</v>
      </c>
    </row>
    <row r="42" spans="1:33" x14ac:dyDescent="0.55000000000000004">
      <c r="A42">
        <v>39</v>
      </c>
      <c r="B42">
        <v>109</v>
      </c>
      <c r="C42">
        <v>3.7</v>
      </c>
      <c r="D42" s="9"/>
      <c r="E42" s="9"/>
      <c r="F42" s="9"/>
      <c r="G42" s="9"/>
      <c r="H42" s="15"/>
      <c r="I42" s="11"/>
      <c r="J42" s="11"/>
      <c r="K42" s="17"/>
      <c r="L42" s="17"/>
      <c r="M42" s="11"/>
      <c r="N42" s="13"/>
      <c r="O42" s="13"/>
      <c r="P42" s="13"/>
      <c r="Q42" s="16"/>
      <c r="R42" s="18"/>
      <c r="S42" s="19">
        <f t="shared" si="14"/>
        <v>0</v>
      </c>
      <c r="T42" s="23">
        <f t="shared" si="15"/>
        <v>0</v>
      </c>
      <c r="U42" s="19" t="e">
        <f t="shared" si="16"/>
        <v>#DIV/0!</v>
      </c>
      <c r="V42" s="23" t="e">
        <f t="shared" si="18"/>
        <v>#DIV/0!</v>
      </c>
    </row>
    <row r="43" spans="1:33" x14ac:dyDescent="0.55000000000000004">
      <c r="A43">
        <v>40</v>
      </c>
      <c r="B43">
        <v>110</v>
      </c>
      <c r="C43">
        <v>3.5</v>
      </c>
      <c r="D43" s="9"/>
      <c r="E43" s="9"/>
      <c r="F43" s="9"/>
      <c r="G43" s="9"/>
      <c r="H43" s="15"/>
      <c r="I43" s="11"/>
      <c r="J43" s="11"/>
      <c r="K43" s="17"/>
      <c r="L43" s="17"/>
      <c r="M43" s="11"/>
      <c r="N43" s="13"/>
      <c r="O43" s="13"/>
      <c r="P43" s="13"/>
      <c r="Q43" s="16"/>
      <c r="R43" s="18"/>
      <c r="S43" s="19">
        <f t="shared" si="14"/>
        <v>0</v>
      </c>
      <c r="T43" s="23">
        <f t="shared" si="15"/>
        <v>0</v>
      </c>
      <c r="U43" s="19" t="e">
        <f t="shared" si="16"/>
        <v>#DIV/0!</v>
      </c>
      <c r="V43" s="23" t="e">
        <f t="shared" si="18"/>
        <v>#DIV/0!</v>
      </c>
    </row>
    <row r="44" spans="1:33" x14ac:dyDescent="0.55000000000000004">
      <c r="A44">
        <v>41</v>
      </c>
      <c r="B44">
        <v>111</v>
      </c>
      <c r="C44">
        <v>3.4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V44" s="14"/>
      <c r="W44" s="14"/>
    </row>
    <row r="45" spans="1:33" x14ac:dyDescent="0.55000000000000004">
      <c r="A45">
        <v>42</v>
      </c>
      <c r="B45">
        <v>112</v>
      </c>
      <c r="C45">
        <v>3.3</v>
      </c>
    </row>
    <row r="46" spans="1:33" ht="31.5" customHeight="1" x14ac:dyDescent="0.55000000000000004">
      <c r="A46">
        <v>43</v>
      </c>
      <c r="B46">
        <v>113</v>
      </c>
      <c r="C46">
        <v>3.1</v>
      </c>
      <c r="R46" s="1"/>
      <c r="S46" s="1" t="s">
        <v>45</v>
      </c>
      <c r="T46" s="1" t="s">
        <v>46</v>
      </c>
      <c r="U46" s="1" t="s">
        <v>47</v>
      </c>
      <c r="V46" s="1" t="s">
        <v>48</v>
      </c>
    </row>
    <row r="47" spans="1:33" x14ac:dyDescent="0.55000000000000004">
      <c r="A47">
        <v>44</v>
      </c>
      <c r="B47">
        <v>114</v>
      </c>
      <c r="C47">
        <v>3</v>
      </c>
      <c r="R47" s="18"/>
      <c r="S47" s="25">
        <f>S18</f>
        <v>0.715363473359375</v>
      </c>
      <c r="T47" s="26">
        <f>T18</f>
        <v>3.9297124217063883E-2</v>
      </c>
      <c r="U47" s="25">
        <f>U18</f>
        <v>1.0988774419872913</v>
      </c>
      <c r="V47" s="26">
        <f>V18</f>
        <v>6.7576700947487023E-3</v>
      </c>
      <c r="Z47" s="23"/>
    </row>
    <row r="48" spans="1:33" x14ac:dyDescent="0.55000000000000004">
      <c r="A48">
        <v>45</v>
      </c>
      <c r="B48">
        <v>115</v>
      </c>
      <c r="C48">
        <v>2.9</v>
      </c>
      <c r="K48" s="14"/>
      <c r="L48" s="14"/>
      <c r="M48" s="14"/>
      <c r="N48" s="14"/>
      <c r="O48" s="14"/>
      <c r="P48" s="14"/>
      <c r="R48" s="18"/>
      <c r="S48" s="25">
        <f>S28</f>
        <v>2.3952593752245153</v>
      </c>
      <c r="T48" s="26">
        <f>T28</f>
        <v>5.2251870780708698E-2</v>
      </c>
      <c r="U48" s="25">
        <f>U28</f>
        <v>1.1849827217668325</v>
      </c>
      <c r="V48" s="26">
        <f>V28</f>
        <v>7.097073773074003E-3</v>
      </c>
      <c r="Y48" s="10"/>
      <c r="Z48" s="10"/>
      <c r="AA48" s="10"/>
      <c r="AB48" s="10"/>
      <c r="AC48" s="10"/>
      <c r="AD48" s="10"/>
      <c r="AE48" s="10"/>
      <c r="AF48" s="10"/>
      <c r="AG48" s="10"/>
    </row>
    <row r="49" spans="1:32" x14ac:dyDescent="0.55000000000000004">
      <c r="A49">
        <v>46</v>
      </c>
      <c r="B49">
        <v>116</v>
      </c>
      <c r="C49">
        <v>2.8</v>
      </c>
      <c r="K49" s="14"/>
      <c r="L49" s="14"/>
      <c r="Y49" s="14"/>
    </row>
    <row r="50" spans="1:32" x14ac:dyDescent="0.55000000000000004">
      <c r="A50">
        <v>47</v>
      </c>
      <c r="B50">
        <v>117</v>
      </c>
      <c r="C50">
        <v>2.7</v>
      </c>
      <c r="K50" s="14"/>
      <c r="L50" s="14"/>
      <c r="M50" s="14"/>
      <c r="Y50" s="14"/>
      <c r="Z50" s="14"/>
    </row>
    <row r="51" spans="1:32" x14ac:dyDescent="0.55000000000000004">
      <c r="A51">
        <v>48</v>
      </c>
      <c r="B51">
        <v>118</v>
      </c>
      <c r="C51">
        <v>2.5</v>
      </c>
      <c r="K51" s="14"/>
      <c r="L51" s="14"/>
      <c r="M51" s="14"/>
      <c r="N51" s="14"/>
      <c r="X51" s="14"/>
      <c r="Y51" s="14"/>
      <c r="Z51" s="14"/>
      <c r="AA51" s="14"/>
    </row>
    <row r="52" spans="1:32" x14ac:dyDescent="0.55000000000000004">
      <c r="A52">
        <v>49</v>
      </c>
      <c r="B52">
        <v>119</v>
      </c>
      <c r="C52">
        <v>2.2999999999999998</v>
      </c>
      <c r="K52" s="14"/>
      <c r="L52" s="14"/>
      <c r="M52" s="14"/>
      <c r="N52" s="14"/>
      <c r="O52" s="14"/>
      <c r="X52" s="14"/>
      <c r="Y52" s="14"/>
      <c r="Z52" s="14"/>
      <c r="AA52" s="14"/>
      <c r="AB52" s="14"/>
    </row>
    <row r="53" spans="1:32" x14ac:dyDescent="0.55000000000000004">
      <c r="A53">
        <v>50</v>
      </c>
      <c r="B53">
        <v>120</v>
      </c>
      <c r="C53">
        <v>2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X53" s="14"/>
      <c r="Y53" s="14"/>
      <c r="Z53" s="14"/>
      <c r="AA53" s="14"/>
      <c r="AB53" s="14"/>
      <c r="AC53" s="14"/>
    </row>
    <row r="54" spans="1:32" x14ac:dyDescent="0.55000000000000004">
      <c r="A54">
        <v>51</v>
      </c>
      <c r="B54">
        <v>121</v>
      </c>
      <c r="C54">
        <v>2</v>
      </c>
      <c r="X54" s="14"/>
      <c r="Y54" s="14"/>
      <c r="Z54" s="14"/>
      <c r="AA54" s="14"/>
      <c r="AB54" s="14"/>
      <c r="AC54" s="14"/>
      <c r="AD54" s="14"/>
    </row>
    <row r="55" spans="1:32" x14ac:dyDescent="0.55000000000000004">
      <c r="A55">
        <v>52</v>
      </c>
      <c r="B55">
        <v>122</v>
      </c>
      <c r="C55">
        <v>2</v>
      </c>
      <c r="X55" s="14"/>
      <c r="Y55" s="14"/>
      <c r="Z55" s="14"/>
      <c r="AA55" s="14"/>
      <c r="AB55" s="14"/>
      <c r="AC55" s="14"/>
      <c r="AD55" s="14"/>
      <c r="AE55" s="14"/>
    </row>
    <row r="56" spans="1:32" x14ac:dyDescent="0.55000000000000004">
      <c r="A56">
        <v>53</v>
      </c>
      <c r="B56">
        <v>123</v>
      </c>
      <c r="C56">
        <v>2</v>
      </c>
      <c r="X56" s="14"/>
      <c r="Y56" s="14"/>
      <c r="Z56" s="14"/>
      <c r="AA56" s="14"/>
      <c r="AB56" s="14"/>
      <c r="AC56" s="14"/>
      <c r="AD56" s="14"/>
      <c r="AE56" s="14"/>
      <c r="AF56" s="14"/>
    </row>
    <row r="57" spans="1:32" x14ac:dyDescent="0.55000000000000004">
      <c r="A57">
        <v>54</v>
      </c>
      <c r="B57">
        <v>124</v>
      </c>
      <c r="C57">
        <v>2</v>
      </c>
    </row>
    <row r="58" spans="1:32" x14ac:dyDescent="0.55000000000000004">
      <c r="A58">
        <v>55</v>
      </c>
      <c r="B58">
        <v>125</v>
      </c>
      <c r="C58">
        <v>2</v>
      </c>
    </row>
    <row r="60" spans="1:32" x14ac:dyDescent="0.55000000000000004">
      <c r="G60" s="14"/>
    </row>
    <row r="61" spans="1:32" x14ac:dyDescent="0.55000000000000004">
      <c r="G61" s="14"/>
    </row>
    <row r="62" spans="1:32" x14ac:dyDescent="0.55000000000000004">
      <c r="G62" s="14"/>
    </row>
    <row r="63" spans="1:32" x14ac:dyDescent="0.55000000000000004">
      <c r="G63" s="14"/>
    </row>
    <row r="64" spans="1:32" x14ac:dyDescent="0.55000000000000004">
      <c r="G64" s="14"/>
    </row>
    <row r="65" spans="7:7" x14ac:dyDescent="0.55000000000000004">
      <c r="G65" s="14"/>
    </row>
    <row r="66" spans="7:7" x14ac:dyDescent="0.55000000000000004">
      <c r="G66" s="14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4EEE1-3039-4C34-8E57-D295A11CEBDA}">
  <dimension ref="A1:AF66"/>
  <sheetViews>
    <sheetView zoomScale="75" zoomScaleNormal="75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M8" sqref="M8"/>
    </sheetView>
  </sheetViews>
  <sheetFormatPr defaultRowHeight="14.4" x14ac:dyDescent="0.55000000000000004"/>
  <cols>
    <col min="1" max="1" width="6" customWidth="1"/>
    <col min="2" max="2" width="4.05078125" customWidth="1"/>
    <col min="3" max="3" width="6.3671875" customWidth="1"/>
    <col min="5" max="5" width="11.734375" customWidth="1"/>
    <col min="6" max="6" width="7.578125" customWidth="1"/>
    <col min="7" max="7" width="11.7890625" customWidth="1"/>
    <col min="8" max="8" width="10.41796875" customWidth="1"/>
    <col min="10" max="10" width="11.578125" customWidth="1"/>
    <col min="11" max="11" width="8.578125" customWidth="1"/>
    <col min="12" max="12" width="9.83984375" customWidth="1"/>
    <col min="13" max="13" width="11.578125" customWidth="1"/>
    <col min="14" max="14" width="11.68359375" customWidth="1"/>
    <col min="15" max="15" width="11.15625" customWidth="1"/>
    <col min="16" max="16" width="6.734375" customWidth="1"/>
    <col min="17" max="17" width="10.3671875" customWidth="1"/>
    <col min="18" max="19" width="8.41796875" hidden="1" customWidth="1"/>
    <col min="20" max="20" width="8" hidden="1" customWidth="1"/>
    <col min="21" max="21" width="8.05078125" hidden="1" customWidth="1"/>
    <col min="22" max="22" width="10.578125" customWidth="1"/>
    <col min="23" max="23" width="9.62890625" bestFit="1" customWidth="1"/>
    <col min="24" max="24" width="10.89453125" customWidth="1"/>
    <col min="25" max="25" width="10.5234375" customWidth="1"/>
    <col min="26" max="26" width="10.578125" customWidth="1"/>
    <col min="27" max="27" width="9.20703125" bestFit="1" customWidth="1"/>
    <col min="28" max="28" width="10.734375" customWidth="1"/>
    <col min="29" max="31" width="9.20703125" bestFit="1" customWidth="1"/>
    <col min="32" max="32" width="9.7890625" customWidth="1"/>
  </cols>
  <sheetData>
    <row r="1" spans="1:29" s="1" customFormat="1" ht="45" customHeight="1" x14ac:dyDescent="0.95">
      <c r="E1" s="2" t="s">
        <v>0</v>
      </c>
      <c r="F1" s="29">
        <v>0.24</v>
      </c>
      <c r="G1" s="2" t="s">
        <v>1</v>
      </c>
      <c r="H1" s="29">
        <v>0.24</v>
      </c>
      <c r="I1" s="2" t="s">
        <v>2</v>
      </c>
      <c r="J1" s="3">
        <v>0.1</v>
      </c>
      <c r="K1" s="2" t="s">
        <v>3</v>
      </c>
      <c r="L1" s="3">
        <v>0.15</v>
      </c>
      <c r="M1" s="2" t="s">
        <v>4</v>
      </c>
      <c r="N1" s="4">
        <v>0.03</v>
      </c>
      <c r="O1" s="2" t="s">
        <v>5</v>
      </c>
      <c r="P1" s="4">
        <v>0.1</v>
      </c>
      <c r="R1" s="5">
        <f>G4-M4</f>
        <v>27221</v>
      </c>
      <c r="S1" s="6" t="s">
        <v>6</v>
      </c>
    </row>
    <row r="2" spans="1:29" s="1" customFormat="1" ht="59.4" customHeight="1" x14ac:dyDescent="0.55000000000000004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20</v>
      </c>
      <c r="O2" s="6" t="s">
        <v>21</v>
      </c>
      <c r="P2" s="6" t="s">
        <v>22</v>
      </c>
      <c r="Q2" s="6" t="s">
        <v>23</v>
      </c>
      <c r="R2" s="6" t="s">
        <v>24</v>
      </c>
      <c r="S2" s="6" t="s">
        <v>25</v>
      </c>
      <c r="T2" s="6" t="s">
        <v>26</v>
      </c>
      <c r="U2" s="6" t="s">
        <v>27</v>
      </c>
      <c r="V2" s="6"/>
      <c r="W2" s="6"/>
    </row>
    <row r="3" spans="1:29" s="1" customFormat="1" ht="30.6" customHeight="1" x14ac:dyDescent="0.55000000000000004">
      <c r="D3" s="7" t="s">
        <v>28</v>
      </c>
      <c r="F3" s="8" t="s">
        <v>29</v>
      </c>
      <c r="G3" s="8" t="s">
        <v>30</v>
      </c>
      <c r="H3" s="8" t="s">
        <v>31</v>
      </c>
      <c r="I3" s="8" t="s">
        <v>32</v>
      </c>
      <c r="J3" s="8" t="s">
        <v>33</v>
      </c>
      <c r="K3" s="8" t="s">
        <v>34</v>
      </c>
      <c r="L3" s="8" t="s">
        <v>35</v>
      </c>
      <c r="M3" s="8" t="s">
        <v>36</v>
      </c>
      <c r="N3" s="8" t="s">
        <v>37</v>
      </c>
      <c r="O3" s="8" t="s">
        <v>38</v>
      </c>
      <c r="P3" s="8"/>
      <c r="Q3" s="8" t="s">
        <v>39</v>
      </c>
      <c r="R3" s="8" t="s">
        <v>40</v>
      </c>
      <c r="S3" s="8" t="s">
        <v>41</v>
      </c>
      <c r="T3" s="8" t="s">
        <v>42</v>
      </c>
      <c r="U3" s="8" t="s">
        <v>43</v>
      </c>
    </row>
    <row r="4" spans="1:29" ht="20.7" thickBot="1" x14ac:dyDescent="0.8">
      <c r="A4">
        <v>1</v>
      </c>
      <c r="B4">
        <v>71</v>
      </c>
      <c r="D4" s="9"/>
      <c r="E4" s="9"/>
      <c r="F4" s="9"/>
      <c r="G4" s="9">
        <v>100000</v>
      </c>
      <c r="H4" s="10"/>
      <c r="I4" s="11"/>
      <c r="J4" s="11"/>
      <c r="K4" s="12"/>
      <c r="L4" s="12"/>
      <c r="M4" s="43">
        <f>(G4*(1-F1))-3221</f>
        <v>72779</v>
      </c>
      <c r="N4" s="13"/>
      <c r="O4" s="13"/>
      <c r="P4" s="13">
        <v>1</v>
      </c>
      <c r="Q4" s="13"/>
      <c r="R4" s="13"/>
      <c r="S4" s="13"/>
      <c r="T4" s="13"/>
      <c r="U4" s="13"/>
      <c r="Z4" s="14"/>
      <c r="AA4" s="14"/>
      <c r="AB4" s="14"/>
    </row>
    <row r="5" spans="1:29" ht="14.7" thickBot="1" x14ac:dyDescent="0.6">
      <c r="A5">
        <v>2</v>
      </c>
      <c r="B5">
        <v>72</v>
      </c>
      <c r="C5">
        <v>27.4</v>
      </c>
      <c r="D5" s="9">
        <v>100000</v>
      </c>
      <c r="E5" s="9">
        <f t="shared" ref="E5:E32" si="0">D5*(1+P$1)</f>
        <v>110000.00000000001</v>
      </c>
      <c r="F5" s="9">
        <f>G4/C5</f>
        <v>3649.6350364963505</v>
      </c>
      <c r="G5" s="9">
        <f t="shared" ref="G5:G32" si="1">E5-F5</f>
        <v>106350.36496350367</v>
      </c>
      <c r="H5" s="27">
        <f>-H$1*F5</f>
        <v>-875.91240875912411</v>
      </c>
      <c r="I5" s="11">
        <f t="shared" ref="I5:I32" si="2">F5+H5</f>
        <v>2773.7226277372265</v>
      </c>
      <c r="J5" s="11"/>
      <c r="K5" s="12"/>
      <c r="L5" s="11">
        <f>I5</f>
        <v>2773.7226277372265</v>
      </c>
      <c r="M5" s="13">
        <f>M4*(1+J$1)</f>
        <v>80056.900000000009</v>
      </c>
      <c r="N5" s="13">
        <f>((1-H$1)*G5)+L5</f>
        <v>83600.000000000015</v>
      </c>
      <c r="O5" s="30">
        <f t="shared" ref="O5:O32" si="3">M5-N5</f>
        <v>-3543.1000000000058</v>
      </c>
      <c r="P5" s="16">
        <f t="shared" ref="P5:P32" si="4">P4*(1+N$1)</f>
        <v>1.03</v>
      </c>
      <c r="Z5" s="10"/>
    </row>
    <row r="6" spans="1:29" x14ac:dyDescent="0.55000000000000004">
      <c r="A6">
        <v>3</v>
      </c>
      <c r="B6">
        <v>73</v>
      </c>
      <c r="C6">
        <v>26.5</v>
      </c>
      <c r="D6" s="9">
        <f t="shared" ref="D6:D32" si="5">G5</f>
        <v>106350.36496350367</v>
      </c>
      <c r="E6" s="9">
        <f t="shared" si="0"/>
        <v>116985.40145985405</v>
      </c>
      <c r="F6" s="9">
        <f t="shared" ref="F6:F32" si="6">G5/C6</f>
        <v>4013.2213193774969</v>
      </c>
      <c r="G6" s="9">
        <f t="shared" si="1"/>
        <v>112972.18014047656</v>
      </c>
      <c r="H6" s="27">
        <f t="shared" ref="H6:H32" si="7">-H$1*F6</f>
        <v>-963.17311665059924</v>
      </c>
      <c r="I6" s="11">
        <f t="shared" si="2"/>
        <v>3050.0482027268977</v>
      </c>
      <c r="J6" s="11">
        <f t="shared" ref="J6:J32" si="8">L5*J$1</f>
        <v>277.37226277372264</v>
      </c>
      <c r="K6" s="27">
        <f>J6*-L$1</f>
        <v>-41.605839416058394</v>
      </c>
      <c r="L6" s="11">
        <f>L5+J6+K6+I6</f>
        <v>6059.5372538217889</v>
      </c>
      <c r="M6" s="13">
        <f t="shared" ref="M6:M32" si="9">M5*(1+J$1)</f>
        <v>88062.590000000011</v>
      </c>
      <c r="N6" s="13">
        <f>((1-H$1)*G6)+L6</f>
        <v>91918.394160583979</v>
      </c>
      <c r="O6" s="20">
        <f t="shared" si="3"/>
        <v>-3855.804160583968</v>
      </c>
      <c r="P6" s="16">
        <f t="shared" si="4"/>
        <v>1.0609</v>
      </c>
      <c r="Q6" s="18">
        <f t="shared" ref="Q6:Q32" si="10">O6/P6</f>
        <v>-3634.4652281873582</v>
      </c>
      <c r="R6" s="19"/>
      <c r="W6" s="20"/>
      <c r="X6" s="21"/>
      <c r="Z6" s="22"/>
      <c r="AA6" s="14"/>
      <c r="AB6" s="14"/>
    </row>
    <row r="7" spans="1:29" x14ac:dyDescent="0.55000000000000004">
      <c r="A7">
        <v>4</v>
      </c>
      <c r="B7">
        <v>74</v>
      </c>
      <c r="C7">
        <v>25.5</v>
      </c>
      <c r="D7" s="9">
        <f t="shared" si="5"/>
        <v>112972.18014047656</v>
      </c>
      <c r="E7" s="9">
        <f t="shared" si="0"/>
        <v>124269.39815452423</v>
      </c>
      <c r="F7" s="9">
        <f t="shared" si="6"/>
        <v>4430.2815741363356</v>
      </c>
      <c r="G7" s="9">
        <f t="shared" si="1"/>
        <v>119839.1165803879</v>
      </c>
      <c r="H7" s="27">
        <f t="shared" si="7"/>
        <v>-1063.2675777927204</v>
      </c>
      <c r="I7" s="11">
        <f t="shared" si="2"/>
        <v>3367.013996343615</v>
      </c>
      <c r="J7" s="11">
        <f t="shared" si="8"/>
        <v>605.95372538217896</v>
      </c>
      <c r="K7" s="27">
        <f t="shared" ref="K7:K32" si="11">J7*-L$1</f>
        <v>-90.893058807326838</v>
      </c>
      <c r="L7" s="11">
        <f t="shared" ref="L7:L32" si="12">L6+J7+K7+I7</f>
        <v>9941.6119167402558</v>
      </c>
      <c r="M7" s="13">
        <f t="shared" si="9"/>
        <v>96868.849000000017</v>
      </c>
      <c r="N7" s="13">
        <f t="shared" ref="N7:N32" si="13">((1-H$1)*G7)+L7</f>
        <v>101019.34051783505</v>
      </c>
      <c r="O7" s="20">
        <f t="shared" si="3"/>
        <v>-4150.4915178350348</v>
      </c>
      <c r="P7" s="16">
        <f t="shared" si="4"/>
        <v>1.092727</v>
      </c>
      <c r="Q7" s="18">
        <f t="shared" si="10"/>
        <v>-3798.2876947627674</v>
      </c>
      <c r="R7" s="19"/>
      <c r="W7" s="20"/>
      <c r="X7" s="21"/>
      <c r="Z7" s="10"/>
      <c r="AC7" s="14"/>
    </row>
    <row r="8" spans="1:29" x14ac:dyDescent="0.55000000000000004">
      <c r="A8">
        <v>5</v>
      </c>
      <c r="B8">
        <v>75</v>
      </c>
      <c r="C8">
        <v>24.6</v>
      </c>
      <c r="D8" s="9">
        <f t="shared" si="5"/>
        <v>119839.1165803879</v>
      </c>
      <c r="E8" s="9">
        <f t="shared" si="0"/>
        <v>131823.02823842669</v>
      </c>
      <c r="F8" s="9">
        <f t="shared" si="6"/>
        <v>4871.5088040808087</v>
      </c>
      <c r="G8" s="9">
        <f t="shared" si="1"/>
        <v>126951.51943434589</v>
      </c>
      <c r="H8" s="27">
        <f t="shared" si="7"/>
        <v>-1169.1621129793941</v>
      </c>
      <c r="I8" s="11">
        <f t="shared" si="2"/>
        <v>3702.3466911014148</v>
      </c>
      <c r="J8" s="11">
        <f t="shared" si="8"/>
        <v>994.16119167402564</v>
      </c>
      <c r="K8" s="27">
        <f t="shared" si="11"/>
        <v>-149.12417875110384</v>
      </c>
      <c r="L8" s="11">
        <f t="shared" si="12"/>
        <v>14488.995620764592</v>
      </c>
      <c r="M8" s="13">
        <f t="shared" si="9"/>
        <v>106555.73390000002</v>
      </c>
      <c r="N8" s="13">
        <f t="shared" si="13"/>
        <v>110972.15039086746</v>
      </c>
      <c r="O8" s="20">
        <f t="shared" si="3"/>
        <v>-4416.4164908674429</v>
      </c>
      <c r="P8" s="16">
        <f t="shared" si="4"/>
        <v>1.1255088100000001</v>
      </c>
      <c r="Q8" s="18">
        <f t="shared" si="10"/>
        <v>-3923.9288503369798</v>
      </c>
      <c r="R8" s="19">
        <f t="shared" ref="R8:R43" si="14">Q8/R$1</f>
        <v>-0.14415079719102825</v>
      </c>
      <c r="S8" s="23">
        <f t="shared" ref="S8:S43" si="15">POWER((1+Q8/R$1),1/(A8-A$4))-1</f>
        <v>-3.8167799057667318E-2</v>
      </c>
      <c r="T8" s="19">
        <f t="shared" ref="T8:T43" si="16">M8/N8</f>
        <v>0.960202478952495</v>
      </c>
      <c r="U8" s="23">
        <f t="shared" ref="U8:U12" si="17">POWER(M8/N8,1/(A8-A$4))-1</f>
        <v>-1.0101409853875309E-2</v>
      </c>
      <c r="W8" s="20"/>
      <c r="Z8" s="14"/>
      <c r="AA8" s="14"/>
      <c r="AB8" s="14"/>
    </row>
    <row r="9" spans="1:29" x14ac:dyDescent="0.55000000000000004">
      <c r="A9">
        <v>6</v>
      </c>
      <c r="B9">
        <v>76</v>
      </c>
      <c r="C9">
        <v>23.7</v>
      </c>
      <c r="D9" s="9">
        <f t="shared" si="5"/>
        <v>126951.51943434589</v>
      </c>
      <c r="E9" s="9">
        <f t="shared" si="0"/>
        <v>139646.6713777805</v>
      </c>
      <c r="F9" s="9">
        <f t="shared" si="6"/>
        <v>5356.6041955420205</v>
      </c>
      <c r="G9" s="9">
        <f t="shared" si="1"/>
        <v>134290.06718223848</v>
      </c>
      <c r="H9" s="27">
        <f t="shared" si="7"/>
        <v>-1285.5850069300848</v>
      </c>
      <c r="I9" s="11">
        <f t="shared" si="2"/>
        <v>4071.0191886119355</v>
      </c>
      <c r="J9" s="11">
        <f t="shared" si="8"/>
        <v>1448.8995620764592</v>
      </c>
      <c r="K9" s="27">
        <f t="shared" si="11"/>
        <v>-217.33493431146888</v>
      </c>
      <c r="L9" s="11">
        <f t="shared" si="12"/>
        <v>19791.579437141518</v>
      </c>
      <c r="M9" s="13">
        <f t="shared" si="9"/>
        <v>117211.30729000003</v>
      </c>
      <c r="N9" s="13">
        <f t="shared" si="13"/>
        <v>121852.03049564277</v>
      </c>
      <c r="O9" s="20">
        <f t="shared" si="3"/>
        <v>-4640.7232056427456</v>
      </c>
      <c r="P9" s="16">
        <f t="shared" si="4"/>
        <v>1.1592740743000001</v>
      </c>
      <c r="Q9" s="18">
        <f t="shared" si="10"/>
        <v>-4003.1286030828692</v>
      </c>
      <c r="R9" s="19">
        <f t="shared" si="14"/>
        <v>-0.14706030649435617</v>
      </c>
      <c r="S9" s="23">
        <f t="shared" si="15"/>
        <v>-3.1312567935101399E-2</v>
      </c>
      <c r="T9" s="19">
        <f t="shared" si="16"/>
        <v>0.96191509335735947</v>
      </c>
      <c r="U9" s="23">
        <f t="shared" si="17"/>
        <v>-7.7357424875397207E-3</v>
      </c>
      <c r="V9" s="20"/>
      <c r="W9" s="20"/>
    </row>
    <row r="10" spans="1:29" x14ac:dyDescent="0.55000000000000004">
      <c r="A10">
        <v>7</v>
      </c>
      <c r="B10">
        <v>77</v>
      </c>
      <c r="C10">
        <v>22.9</v>
      </c>
      <c r="D10" s="9">
        <f t="shared" si="5"/>
        <v>134290.06718223848</v>
      </c>
      <c r="E10" s="9">
        <f t="shared" si="0"/>
        <v>147719.07390046233</v>
      </c>
      <c r="F10" s="9">
        <f t="shared" si="6"/>
        <v>5864.195073460196</v>
      </c>
      <c r="G10" s="9">
        <f t="shared" si="1"/>
        <v>141854.87882700213</v>
      </c>
      <c r="H10" s="27">
        <f t="shared" si="7"/>
        <v>-1407.406817630447</v>
      </c>
      <c r="I10" s="11">
        <f t="shared" si="2"/>
        <v>4456.7882558297488</v>
      </c>
      <c r="J10" s="11">
        <f t="shared" si="8"/>
        <v>1979.1579437141518</v>
      </c>
      <c r="K10" s="27">
        <f t="shared" si="11"/>
        <v>-296.87369155712275</v>
      </c>
      <c r="L10" s="11">
        <f t="shared" si="12"/>
        <v>25930.651945128295</v>
      </c>
      <c r="M10" s="13">
        <f t="shared" si="9"/>
        <v>128932.43801900004</v>
      </c>
      <c r="N10" s="13">
        <f t="shared" si="13"/>
        <v>133740.35985364992</v>
      </c>
      <c r="O10" s="20">
        <f t="shared" si="3"/>
        <v>-4807.9218346498819</v>
      </c>
      <c r="P10" s="16">
        <f t="shared" si="4"/>
        <v>1.1940522965290001</v>
      </c>
      <c r="Q10" s="18">
        <f t="shared" si="10"/>
        <v>-4026.5588438848677</v>
      </c>
      <c r="R10" s="19">
        <f t="shared" si="14"/>
        <v>-0.14792104786322574</v>
      </c>
      <c r="S10" s="23">
        <f t="shared" si="15"/>
        <v>-2.6326598464830209E-2</v>
      </c>
      <c r="T10" s="19">
        <f t="shared" si="16"/>
        <v>0.96405032975901128</v>
      </c>
      <c r="U10" s="23">
        <f t="shared" si="17"/>
        <v>-6.0833835745041087E-3</v>
      </c>
      <c r="V10" s="20"/>
      <c r="W10" s="20"/>
      <c r="AA10" s="14"/>
    </row>
    <row r="11" spans="1:29" x14ac:dyDescent="0.55000000000000004">
      <c r="A11">
        <v>8</v>
      </c>
      <c r="B11">
        <v>78</v>
      </c>
      <c r="C11">
        <v>22</v>
      </c>
      <c r="D11" s="9">
        <f t="shared" si="5"/>
        <v>141854.87882700213</v>
      </c>
      <c r="E11" s="9">
        <f t="shared" si="0"/>
        <v>156040.36670970236</v>
      </c>
      <c r="F11" s="9">
        <f t="shared" si="6"/>
        <v>6447.9490375910063</v>
      </c>
      <c r="G11" s="9">
        <f t="shared" si="1"/>
        <v>149592.41767211136</v>
      </c>
      <c r="H11" s="27">
        <f t="shared" si="7"/>
        <v>-1547.5077690218416</v>
      </c>
      <c r="I11" s="11">
        <f t="shared" si="2"/>
        <v>4900.441268569165</v>
      </c>
      <c r="J11" s="11">
        <f t="shared" si="8"/>
        <v>2593.0651945128297</v>
      </c>
      <c r="K11" s="27">
        <f t="shared" si="11"/>
        <v>-388.95977917692443</v>
      </c>
      <c r="L11" s="11">
        <f t="shared" si="12"/>
        <v>33035.198629033366</v>
      </c>
      <c r="M11" s="13">
        <f t="shared" si="9"/>
        <v>141825.68182090006</v>
      </c>
      <c r="N11" s="13">
        <f t="shared" si="13"/>
        <v>146725.43605983802</v>
      </c>
      <c r="O11" s="20">
        <f t="shared" si="3"/>
        <v>-4899.7542389379523</v>
      </c>
      <c r="P11" s="16">
        <f t="shared" si="4"/>
        <v>1.2298738654248702</v>
      </c>
      <c r="Q11" s="18">
        <f t="shared" si="10"/>
        <v>-3983.948579349063</v>
      </c>
      <c r="R11" s="19">
        <f t="shared" si="14"/>
        <v>-0.14635570255865188</v>
      </c>
      <c r="S11" s="23">
        <f t="shared" si="15"/>
        <v>-2.2352215355905591E-2</v>
      </c>
      <c r="T11" s="19">
        <f t="shared" si="16"/>
        <v>0.96660596573766722</v>
      </c>
      <c r="U11" s="23">
        <f t="shared" si="17"/>
        <v>-4.8402974951647915E-3</v>
      </c>
      <c r="V11" s="24"/>
      <c r="W11" s="24"/>
      <c r="X11" s="24"/>
      <c r="Y11" s="24"/>
    </row>
    <row r="12" spans="1:29" x14ac:dyDescent="0.55000000000000004">
      <c r="A12">
        <v>9</v>
      </c>
      <c r="B12">
        <v>79</v>
      </c>
      <c r="C12">
        <v>21.1</v>
      </c>
      <c r="D12" s="9">
        <f t="shared" si="5"/>
        <v>149592.41767211136</v>
      </c>
      <c r="E12" s="9">
        <f t="shared" si="0"/>
        <v>164551.65943932251</v>
      </c>
      <c r="F12" s="9">
        <f t="shared" si="6"/>
        <v>7089.6880413322915</v>
      </c>
      <c r="G12" s="9">
        <f t="shared" si="1"/>
        <v>157461.97139799022</v>
      </c>
      <c r="H12" s="27">
        <f t="shared" si="7"/>
        <v>-1701.5251299197498</v>
      </c>
      <c r="I12" s="11">
        <f t="shared" si="2"/>
        <v>5388.1629114125417</v>
      </c>
      <c r="J12" s="11">
        <f t="shared" si="8"/>
        <v>3303.5198629033366</v>
      </c>
      <c r="K12" s="27">
        <f t="shared" si="11"/>
        <v>-495.52797943550047</v>
      </c>
      <c r="L12" s="11">
        <f t="shared" si="12"/>
        <v>41231.353423913737</v>
      </c>
      <c r="M12" s="13">
        <f t="shared" si="9"/>
        <v>156008.25000299007</v>
      </c>
      <c r="N12" s="13">
        <f t="shared" si="13"/>
        <v>160902.45168638631</v>
      </c>
      <c r="O12" s="20">
        <f t="shared" si="3"/>
        <v>-4894.2016833962407</v>
      </c>
      <c r="P12" s="16">
        <f t="shared" si="4"/>
        <v>1.2667700813876164</v>
      </c>
      <c r="Q12" s="18">
        <f t="shared" si="10"/>
        <v>-3863.5280034678003</v>
      </c>
      <c r="R12" s="19">
        <f t="shared" si="14"/>
        <v>-0.14193189094698211</v>
      </c>
      <c r="S12" s="23">
        <f t="shared" si="15"/>
        <v>-1.8952082636436329E-2</v>
      </c>
      <c r="T12" s="19">
        <f t="shared" si="16"/>
        <v>0.96958280229977167</v>
      </c>
      <c r="U12" s="23">
        <f t="shared" si="17"/>
        <v>-3.8537303391760203E-3</v>
      </c>
      <c r="V12" s="24"/>
      <c r="W12" s="24"/>
      <c r="X12" s="24"/>
      <c r="Y12" s="24"/>
    </row>
    <row r="13" spans="1:29" ht="28.5" customHeight="1" x14ac:dyDescent="0.55000000000000004">
      <c r="A13">
        <v>10</v>
      </c>
      <c r="B13">
        <v>80</v>
      </c>
      <c r="C13">
        <v>20.2</v>
      </c>
      <c r="D13" s="9">
        <f t="shared" si="5"/>
        <v>157461.97139799022</v>
      </c>
      <c r="E13" s="9">
        <f t="shared" si="0"/>
        <v>173208.16853778926</v>
      </c>
      <c r="F13" s="9">
        <f t="shared" si="6"/>
        <v>7795.1470989104073</v>
      </c>
      <c r="G13" s="9">
        <f t="shared" si="1"/>
        <v>165413.02143887884</v>
      </c>
      <c r="H13" s="15">
        <f t="shared" si="7"/>
        <v>-1870.8353037384977</v>
      </c>
      <c r="I13" s="11">
        <f t="shared" si="2"/>
        <v>5924.3117951719096</v>
      </c>
      <c r="J13" s="11">
        <f t="shared" si="8"/>
        <v>4123.1353423913743</v>
      </c>
      <c r="K13" s="17">
        <f t="shared" si="11"/>
        <v>-618.47030135870614</v>
      </c>
      <c r="L13" s="11">
        <f t="shared" si="12"/>
        <v>50660.330260118317</v>
      </c>
      <c r="M13" s="13">
        <f t="shared" si="9"/>
        <v>171609.07500328909</v>
      </c>
      <c r="N13" s="13">
        <f t="shared" si="13"/>
        <v>176374.22655366623</v>
      </c>
      <c r="O13" s="13">
        <f t="shared" si="3"/>
        <v>-4765.151550377137</v>
      </c>
      <c r="P13" s="16">
        <f t="shared" si="4"/>
        <v>1.3047731838292449</v>
      </c>
      <c r="Q13" s="18">
        <f t="shared" si="10"/>
        <v>-3652.0918803622121</v>
      </c>
      <c r="R13" s="19">
        <f t="shared" si="14"/>
        <v>-0.13416450095008312</v>
      </c>
      <c r="S13" s="23">
        <f t="shared" si="15"/>
        <v>-1.5879278318163381E-2</v>
      </c>
      <c r="T13" s="19">
        <f t="shared" si="16"/>
        <v>0.97298272177580769</v>
      </c>
      <c r="U13" s="23">
        <f>POWER(M13/N13,1/(A13-A$4))-1</f>
        <v>-3.0385912900240397E-3</v>
      </c>
      <c r="V13" s="23"/>
      <c r="W13" s="24"/>
      <c r="X13" s="24"/>
      <c r="Y13" s="24"/>
    </row>
    <row r="14" spans="1:29" x14ac:dyDescent="0.55000000000000004">
      <c r="A14">
        <v>11</v>
      </c>
      <c r="B14">
        <v>81</v>
      </c>
      <c r="C14">
        <v>19.399999999999999</v>
      </c>
      <c r="D14" s="9">
        <f t="shared" si="5"/>
        <v>165413.02143887884</v>
      </c>
      <c r="E14" s="9">
        <f t="shared" si="0"/>
        <v>181954.32358276675</v>
      </c>
      <c r="F14" s="9">
        <f t="shared" si="6"/>
        <v>8526.44440406592</v>
      </c>
      <c r="G14" s="9">
        <f t="shared" si="1"/>
        <v>173427.87917870082</v>
      </c>
      <c r="H14" s="15">
        <f t="shared" si="7"/>
        <v>-2046.3466569758207</v>
      </c>
      <c r="I14" s="11">
        <f t="shared" si="2"/>
        <v>6480.0977470900998</v>
      </c>
      <c r="J14" s="11">
        <f t="shared" si="8"/>
        <v>5066.0330260118317</v>
      </c>
      <c r="K14" s="17">
        <f t="shared" si="11"/>
        <v>-759.90495390177477</v>
      </c>
      <c r="L14" s="11">
        <f t="shared" si="12"/>
        <v>61446.55607931847</v>
      </c>
      <c r="M14" s="13">
        <f t="shared" si="9"/>
        <v>188769.98250361803</v>
      </c>
      <c r="N14" s="13">
        <f t="shared" si="13"/>
        <v>193251.74425513111</v>
      </c>
      <c r="O14" s="13">
        <f t="shared" si="3"/>
        <v>-4481.7617515130842</v>
      </c>
      <c r="P14" s="16">
        <f t="shared" si="4"/>
        <v>1.3439163793441222</v>
      </c>
      <c r="Q14" s="18">
        <f t="shared" si="10"/>
        <v>-3334.8516473177738</v>
      </c>
      <c r="R14" s="19">
        <f t="shared" si="14"/>
        <v>-0.12251025485168707</v>
      </c>
      <c r="S14" s="23">
        <f t="shared" si="15"/>
        <v>-1.298397243725613E-2</v>
      </c>
      <c r="T14" s="19">
        <f t="shared" si="16"/>
        <v>0.97680868667557141</v>
      </c>
      <c r="U14" s="23">
        <f t="shared" ref="U14:U43" si="18">POWER(M14/N14,1/(A14-A$4))-1</f>
        <v>-2.3436955699626116E-3</v>
      </c>
      <c r="V14" s="23"/>
    </row>
    <row r="15" spans="1:29" x14ac:dyDescent="0.55000000000000004">
      <c r="A15">
        <v>12</v>
      </c>
      <c r="B15">
        <v>82</v>
      </c>
      <c r="C15">
        <v>18.5</v>
      </c>
      <c r="D15" s="9">
        <f t="shared" si="5"/>
        <v>173427.87917870082</v>
      </c>
      <c r="E15" s="9">
        <f t="shared" si="0"/>
        <v>190770.66709657092</v>
      </c>
      <c r="F15" s="9">
        <f t="shared" si="6"/>
        <v>9374.4799556054495</v>
      </c>
      <c r="G15" s="9">
        <f t="shared" si="1"/>
        <v>181396.18714096549</v>
      </c>
      <c r="H15" s="15">
        <f t="shared" si="7"/>
        <v>-2249.8751893453077</v>
      </c>
      <c r="I15" s="11">
        <f t="shared" si="2"/>
        <v>7124.6047662601413</v>
      </c>
      <c r="J15" s="11">
        <f t="shared" si="8"/>
        <v>6144.655607931847</v>
      </c>
      <c r="K15" s="17">
        <f t="shared" si="11"/>
        <v>-921.69834118977701</v>
      </c>
      <c r="L15" s="11">
        <f t="shared" si="12"/>
        <v>73794.118112320692</v>
      </c>
      <c r="M15" s="13">
        <f t="shared" si="9"/>
        <v>207646.98075397985</v>
      </c>
      <c r="N15" s="13">
        <f t="shared" si="13"/>
        <v>211655.22033945445</v>
      </c>
      <c r="O15" s="13">
        <f t="shared" si="3"/>
        <v>-4008.2395854745992</v>
      </c>
      <c r="P15" s="16">
        <f t="shared" si="4"/>
        <v>1.3842338707244459</v>
      </c>
      <c r="Q15" s="18">
        <f t="shared" si="10"/>
        <v>-2895.6375582522528</v>
      </c>
      <c r="R15" s="19">
        <f t="shared" si="14"/>
        <v>-0.10637513530921909</v>
      </c>
      <c r="S15" s="23">
        <f t="shared" si="15"/>
        <v>-1.0172381063610403E-2</v>
      </c>
      <c r="T15" s="19">
        <f t="shared" si="16"/>
        <v>0.98106241093866642</v>
      </c>
      <c r="U15" s="23">
        <f t="shared" si="18"/>
        <v>-1.7365996108135162E-3</v>
      </c>
      <c r="V15" s="23"/>
    </row>
    <row r="16" spans="1:29" x14ac:dyDescent="0.55000000000000004">
      <c r="A16">
        <v>13</v>
      </c>
      <c r="B16">
        <v>83</v>
      </c>
      <c r="C16">
        <v>17.7</v>
      </c>
      <c r="D16" s="9">
        <f t="shared" si="5"/>
        <v>181396.18714096549</v>
      </c>
      <c r="E16" s="9">
        <f t="shared" si="0"/>
        <v>199535.80585506206</v>
      </c>
      <c r="F16" s="9">
        <f t="shared" si="6"/>
        <v>10248.372154856808</v>
      </c>
      <c r="G16" s="9">
        <f t="shared" si="1"/>
        <v>189287.43370020526</v>
      </c>
      <c r="H16" s="15">
        <f t="shared" si="7"/>
        <v>-2459.6093171656339</v>
      </c>
      <c r="I16" s="11">
        <f t="shared" si="2"/>
        <v>7788.7628376911744</v>
      </c>
      <c r="J16" s="11">
        <f t="shared" si="8"/>
        <v>7379.4118112320693</v>
      </c>
      <c r="K16" s="17">
        <f t="shared" si="11"/>
        <v>-1106.9117716848104</v>
      </c>
      <c r="L16" s="11">
        <f t="shared" si="12"/>
        <v>87855.380989559126</v>
      </c>
      <c r="M16" s="13">
        <f t="shared" si="9"/>
        <v>228411.67882937787</v>
      </c>
      <c r="N16" s="13">
        <f t="shared" si="13"/>
        <v>231713.83060171513</v>
      </c>
      <c r="O16" s="13">
        <f t="shared" si="3"/>
        <v>-3302.1517723372672</v>
      </c>
      <c r="P16" s="16">
        <f t="shared" si="4"/>
        <v>1.4257608868461793</v>
      </c>
      <c r="Q16" s="18">
        <f t="shared" si="10"/>
        <v>-2316.0628144609254</v>
      </c>
      <c r="R16" s="19">
        <f t="shared" si="14"/>
        <v>-8.508367857392915E-2</v>
      </c>
      <c r="S16" s="23">
        <f t="shared" si="15"/>
        <v>-7.3828344836492921E-3</v>
      </c>
      <c r="T16" s="19">
        <f t="shared" si="16"/>
        <v>0.98574900875030969</v>
      </c>
      <c r="U16" s="23">
        <f t="shared" si="18"/>
        <v>-1.1954109101249832E-3</v>
      </c>
      <c r="V16" s="23"/>
    </row>
    <row r="17" spans="1:25" x14ac:dyDescent="0.55000000000000004">
      <c r="A17">
        <v>14</v>
      </c>
      <c r="B17">
        <v>84</v>
      </c>
      <c r="C17">
        <v>16.8</v>
      </c>
      <c r="D17" s="9">
        <f t="shared" si="5"/>
        <v>189287.43370020526</v>
      </c>
      <c r="E17" s="9">
        <f t="shared" si="0"/>
        <v>208216.17707022579</v>
      </c>
      <c r="F17" s="9">
        <f t="shared" si="6"/>
        <v>11267.109148821741</v>
      </c>
      <c r="G17" s="9">
        <f t="shared" si="1"/>
        <v>196949.06792140406</v>
      </c>
      <c r="H17" s="15">
        <f t="shared" si="7"/>
        <v>-2704.1061957172178</v>
      </c>
      <c r="I17" s="11">
        <f t="shared" si="2"/>
        <v>8563.002953104522</v>
      </c>
      <c r="J17" s="11">
        <f t="shared" si="8"/>
        <v>8785.5380989559126</v>
      </c>
      <c r="K17" s="17">
        <f t="shared" si="11"/>
        <v>-1317.8307148433869</v>
      </c>
      <c r="L17" s="11">
        <f t="shared" si="12"/>
        <v>103886.09132677619</v>
      </c>
      <c r="M17" s="13">
        <f t="shared" si="9"/>
        <v>251252.84671231566</v>
      </c>
      <c r="N17" s="13">
        <f t="shared" si="13"/>
        <v>253567.38294704328</v>
      </c>
      <c r="O17" s="13">
        <f t="shared" si="3"/>
        <v>-2314.5362347276241</v>
      </c>
      <c r="P17" s="16">
        <f t="shared" si="4"/>
        <v>1.4685337134515648</v>
      </c>
      <c r="Q17" s="18">
        <f t="shared" si="10"/>
        <v>-1576.0865505005393</v>
      </c>
      <c r="R17" s="19">
        <f t="shared" si="14"/>
        <v>-5.789965653357846E-2</v>
      </c>
      <c r="S17" s="23">
        <f t="shared" si="15"/>
        <v>-4.5774520282308995E-3</v>
      </c>
      <c r="T17" s="19">
        <f t="shared" si="16"/>
        <v>0.99087210583700736</v>
      </c>
      <c r="U17" s="23">
        <f t="shared" si="18"/>
        <v>-7.0512118086918374E-4</v>
      </c>
      <c r="V17" s="23"/>
    </row>
    <row r="18" spans="1:25" ht="29.1" customHeight="1" thickBot="1" x14ac:dyDescent="0.6">
      <c r="A18">
        <v>15</v>
      </c>
      <c r="B18">
        <v>85</v>
      </c>
      <c r="C18">
        <v>16</v>
      </c>
      <c r="D18" s="9">
        <f t="shared" si="5"/>
        <v>196949.06792140406</v>
      </c>
      <c r="E18" s="9">
        <f t="shared" si="0"/>
        <v>216643.97471354448</v>
      </c>
      <c r="F18" s="9">
        <f t="shared" si="6"/>
        <v>12309.316745087754</v>
      </c>
      <c r="G18" s="9">
        <f t="shared" si="1"/>
        <v>204334.65796845671</v>
      </c>
      <c r="H18" s="15">
        <f t="shared" si="7"/>
        <v>-2954.236018821061</v>
      </c>
      <c r="I18" s="11">
        <f t="shared" si="2"/>
        <v>9355.0807262666931</v>
      </c>
      <c r="J18" s="11">
        <f t="shared" si="8"/>
        <v>10388.60913267762</v>
      </c>
      <c r="K18" s="17">
        <f t="shared" si="11"/>
        <v>-1558.2913699016431</v>
      </c>
      <c r="L18" s="11">
        <f t="shared" si="12"/>
        <v>122071.48981581886</v>
      </c>
      <c r="M18" s="13">
        <f t="shared" si="9"/>
        <v>276378.13138354727</v>
      </c>
      <c r="N18" s="13">
        <f t="shared" si="13"/>
        <v>277365.82987184596</v>
      </c>
      <c r="O18" s="13">
        <f t="shared" si="3"/>
        <v>-987.69848829868715</v>
      </c>
      <c r="P18" s="16">
        <f t="shared" si="4"/>
        <v>1.5125897248551119</v>
      </c>
      <c r="Q18" s="18">
        <f t="shared" si="10"/>
        <v>-652.98505739439486</v>
      </c>
      <c r="R18" s="25">
        <f t="shared" si="14"/>
        <v>-2.3988283214958848E-2</v>
      </c>
      <c r="S18" s="26">
        <f t="shared" si="15"/>
        <v>-1.7328317488700673E-3</v>
      </c>
      <c r="T18" s="25">
        <f t="shared" si="16"/>
        <v>0.99643900444133637</v>
      </c>
      <c r="U18" s="26">
        <f t="shared" si="18"/>
        <v>-2.5477832389064758E-4</v>
      </c>
      <c r="V18" s="19"/>
      <c r="Y18" s="10"/>
    </row>
    <row r="19" spans="1:25" ht="14.7" thickBot="1" x14ac:dyDescent="0.6">
      <c r="A19">
        <v>16</v>
      </c>
      <c r="B19">
        <v>86</v>
      </c>
      <c r="C19">
        <v>15.2</v>
      </c>
      <c r="D19" s="9">
        <f t="shared" si="5"/>
        <v>204334.65796845671</v>
      </c>
      <c r="E19" s="9">
        <f t="shared" si="0"/>
        <v>224768.12376530241</v>
      </c>
      <c r="F19" s="9">
        <f t="shared" si="6"/>
        <v>13443.069603187942</v>
      </c>
      <c r="G19" s="9">
        <f t="shared" si="1"/>
        <v>211325.05416211448</v>
      </c>
      <c r="H19" s="15">
        <f t="shared" si="7"/>
        <v>-3226.3367047651059</v>
      </c>
      <c r="I19" s="11">
        <f t="shared" si="2"/>
        <v>10216.732898422835</v>
      </c>
      <c r="J19" s="11">
        <f t="shared" si="8"/>
        <v>12207.148981581886</v>
      </c>
      <c r="K19" s="17">
        <f t="shared" si="11"/>
        <v>-1831.0723472372829</v>
      </c>
      <c r="L19" s="11">
        <f t="shared" si="12"/>
        <v>142664.2993485863</v>
      </c>
      <c r="M19" s="13">
        <f t="shared" si="9"/>
        <v>304015.94452190201</v>
      </c>
      <c r="N19" s="13">
        <f t="shared" si="13"/>
        <v>303271.34051179327</v>
      </c>
      <c r="O19" s="30">
        <f t="shared" si="3"/>
        <v>744.60401010874193</v>
      </c>
      <c r="P19" s="16">
        <f t="shared" si="4"/>
        <v>1.5579674166007653</v>
      </c>
      <c r="Q19" s="18">
        <f t="shared" si="10"/>
        <v>477.93297996780205</v>
      </c>
      <c r="R19" s="19">
        <f t="shared" si="14"/>
        <v>1.7557510009470704E-2</v>
      </c>
      <c r="S19" s="23">
        <f t="shared" si="15"/>
        <v>1.1610173014520164E-3</v>
      </c>
      <c r="T19" s="19">
        <f t="shared" si="16"/>
        <v>1.0024552402770806</v>
      </c>
      <c r="U19" s="23">
        <f t="shared" si="18"/>
        <v>1.6349543720028947E-4</v>
      </c>
      <c r="V19" s="23"/>
    </row>
    <row r="20" spans="1:25" x14ac:dyDescent="0.55000000000000004">
      <c r="A20">
        <v>17</v>
      </c>
      <c r="B20">
        <v>87</v>
      </c>
      <c r="C20">
        <v>14.4</v>
      </c>
      <c r="D20" s="9">
        <f t="shared" si="5"/>
        <v>211325.05416211448</v>
      </c>
      <c r="E20" s="9">
        <f t="shared" si="0"/>
        <v>232457.55957832595</v>
      </c>
      <c r="F20" s="9">
        <f t="shared" si="6"/>
        <v>14675.350983480172</v>
      </c>
      <c r="G20" s="9">
        <f t="shared" si="1"/>
        <v>217782.20859484578</v>
      </c>
      <c r="H20" s="15">
        <f t="shared" si="7"/>
        <v>-3522.0842360352412</v>
      </c>
      <c r="I20" s="11">
        <f t="shared" si="2"/>
        <v>11153.26674744493</v>
      </c>
      <c r="J20" s="11">
        <f t="shared" si="8"/>
        <v>14266.42993485863</v>
      </c>
      <c r="K20" s="17">
        <f t="shared" si="11"/>
        <v>-2139.9644902287946</v>
      </c>
      <c r="L20" s="11">
        <f t="shared" si="12"/>
        <v>165944.03154066106</v>
      </c>
      <c r="M20" s="13">
        <f t="shared" si="9"/>
        <v>334417.53897409223</v>
      </c>
      <c r="N20" s="13">
        <f t="shared" si="13"/>
        <v>331458.51007274387</v>
      </c>
      <c r="O20" s="13">
        <f t="shared" si="3"/>
        <v>2959.0289013483562</v>
      </c>
      <c r="P20" s="16">
        <f t="shared" si="4"/>
        <v>1.6047064390987884</v>
      </c>
      <c r="Q20" s="18">
        <f t="shared" si="10"/>
        <v>1843.9689835171114</v>
      </c>
      <c r="R20" s="19">
        <f t="shared" si="14"/>
        <v>6.7740677547375602E-2</v>
      </c>
      <c r="S20" s="23">
        <f t="shared" si="15"/>
        <v>4.1049585917363185E-3</v>
      </c>
      <c r="T20" s="19">
        <f t="shared" si="16"/>
        <v>1.0089272980220028</v>
      </c>
      <c r="U20" s="23">
        <f t="shared" si="18"/>
        <v>5.5563463770424981E-4</v>
      </c>
      <c r="V20" s="23"/>
    </row>
    <row r="21" spans="1:25" x14ac:dyDescent="0.55000000000000004">
      <c r="A21">
        <v>18</v>
      </c>
      <c r="B21">
        <v>88</v>
      </c>
      <c r="C21">
        <v>13.7</v>
      </c>
      <c r="D21" s="9">
        <f t="shared" si="5"/>
        <v>217782.20859484578</v>
      </c>
      <c r="E21" s="9">
        <f t="shared" si="0"/>
        <v>239560.42945433038</v>
      </c>
      <c r="F21" s="9">
        <f t="shared" si="6"/>
        <v>15896.511576266117</v>
      </c>
      <c r="G21" s="9">
        <f t="shared" si="1"/>
        <v>223663.91787806427</v>
      </c>
      <c r="H21" s="15">
        <f t="shared" si="7"/>
        <v>-3815.162778303868</v>
      </c>
      <c r="I21" s="11">
        <f t="shared" si="2"/>
        <v>12081.34879796225</v>
      </c>
      <c r="J21" s="11">
        <f t="shared" si="8"/>
        <v>16594.403154066105</v>
      </c>
      <c r="K21" s="17">
        <f t="shared" si="11"/>
        <v>-2489.1604731099155</v>
      </c>
      <c r="L21" s="11">
        <f t="shared" si="12"/>
        <v>192130.62301957948</v>
      </c>
      <c r="M21" s="13">
        <f t="shared" si="9"/>
        <v>367859.29287150147</v>
      </c>
      <c r="N21" s="13">
        <f t="shared" si="13"/>
        <v>362115.2006069083</v>
      </c>
      <c r="O21" s="13">
        <f t="shared" si="3"/>
        <v>5744.0922645931714</v>
      </c>
      <c r="P21" s="16">
        <f t="shared" si="4"/>
        <v>1.652847632271752</v>
      </c>
      <c r="Q21" s="18">
        <f t="shared" si="10"/>
        <v>3475.270286528601</v>
      </c>
      <c r="R21" s="19">
        <f t="shared" si="14"/>
        <v>0.12766872218245476</v>
      </c>
      <c r="S21" s="23">
        <f t="shared" si="15"/>
        <v>7.0928254161202187E-3</v>
      </c>
      <c r="T21" s="19">
        <f t="shared" si="16"/>
        <v>1.0158626101720283</v>
      </c>
      <c r="U21" s="23">
        <f t="shared" si="18"/>
        <v>9.2620005883414791E-4</v>
      </c>
      <c r="V21" s="23"/>
    </row>
    <row r="22" spans="1:25" x14ac:dyDescent="0.55000000000000004">
      <c r="A22">
        <v>19</v>
      </c>
      <c r="B22">
        <v>89</v>
      </c>
      <c r="C22">
        <v>12.9</v>
      </c>
      <c r="D22" s="9">
        <f t="shared" si="5"/>
        <v>223663.91787806427</v>
      </c>
      <c r="E22" s="9">
        <f t="shared" si="0"/>
        <v>246030.30966587071</v>
      </c>
      <c r="F22" s="9">
        <f t="shared" si="6"/>
        <v>17338.28820760188</v>
      </c>
      <c r="G22" s="9">
        <f t="shared" si="1"/>
        <v>228692.02145826883</v>
      </c>
      <c r="H22" s="15">
        <f t="shared" si="7"/>
        <v>-4161.1891698244508</v>
      </c>
      <c r="I22" s="11">
        <f t="shared" si="2"/>
        <v>13177.099037777429</v>
      </c>
      <c r="J22" s="11">
        <f t="shared" si="8"/>
        <v>19213.062301957947</v>
      </c>
      <c r="K22" s="17">
        <f t="shared" si="11"/>
        <v>-2881.959345293692</v>
      </c>
      <c r="L22" s="11">
        <f t="shared" si="12"/>
        <v>221638.82501402116</v>
      </c>
      <c r="M22" s="13">
        <f t="shared" si="9"/>
        <v>404645.22215865162</v>
      </c>
      <c r="N22" s="13">
        <f t="shared" si="13"/>
        <v>395444.76132230548</v>
      </c>
      <c r="O22" s="13">
        <f t="shared" si="3"/>
        <v>9200.4608363461448</v>
      </c>
      <c r="P22" s="16">
        <f t="shared" si="4"/>
        <v>1.7024330612399046</v>
      </c>
      <c r="Q22" s="18">
        <f t="shared" si="10"/>
        <v>5404.3010828545157</v>
      </c>
      <c r="R22" s="19">
        <f t="shared" si="14"/>
        <v>0.19853425968386598</v>
      </c>
      <c r="S22" s="23">
        <f t="shared" si="15"/>
        <v>1.0111858340470459E-2</v>
      </c>
      <c r="T22" s="19">
        <f t="shared" si="16"/>
        <v>1.0232661087874353</v>
      </c>
      <c r="U22" s="23">
        <f t="shared" si="18"/>
        <v>1.2785710667493344E-3</v>
      </c>
      <c r="V22" s="23"/>
    </row>
    <row r="23" spans="1:25" ht="27.9" customHeight="1" x14ac:dyDescent="0.55000000000000004">
      <c r="A23">
        <v>20</v>
      </c>
      <c r="B23">
        <v>90</v>
      </c>
      <c r="C23">
        <v>12.2</v>
      </c>
      <c r="D23" s="9">
        <f t="shared" si="5"/>
        <v>228692.02145826883</v>
      </c>
      <c r="E23" s="9">
        <f t="shared" si="0"/>
        <v>251561.22360409575</v>
      </c>
      <c r="F23" s="9">
        <f t="shared" si="6"/>
        <v>18745.24766051384</v>
      </c>
      <c r="G23" s="9">
        <f t="shared" si="1"/>
        <v>232815.9759435819</v>
      </c>
      <c r="H23" s="15">
        <f t="shared" si="7"/>
        <v>-4498.8594385233218</v>
      </c>
      <c r="I23" s="11">
        <f t="shared" si="2"/>
        <v>14246.388221990517</v>
      </c>
      <c r="J23" s="11">
        <f t="shared" si="8"/>
        <v>22163.882501402117</v>
      </c>
      <c r="K23" s="17">
        <f t="shared" si="11"/>
        <v>-3324.5823752103174</v>
      </c>
      <c r="L23" s="11">
        <f t="shared" si="12"/>
        <v>254724.51336220346</v>
      </c>
      <c r="M23" s="13">
        <f t="shared" si="9"/>
        <v>445109.74437451683</v>
      </c>
      <c r="N23" s="13">
        <f t="shared" si="13"/>
        <v>431664.65507932572</v>
      </c>
      <c r="O23" s="13">
        <f t="shared" si="3"/>
        <v>13445.089295191108</v>
      </c>
      <c r="P23" s="16">
        <f t="shared" si="4"/>
        <v>1.7535060530771018</v>
      </c>
      <c r="Q23" s="18">
        <f t="shared" si="10"/>
        <v>7667.5465542860757</v>
      </c>
      <c r="R23" s="19">
        <f t="shared" si="14"/>
        <v>0.28167762221395526</v>
      </c>
      <c r="S23" s="23">
        <f t="shared" si="15"/>
        <v>1.3147246629409359E-2</v>
      </c>
      <c r="T23" s="19">
        <f t="shared" si="16"/>
        <v>1.0311470701550034</v>
      </c>
      <c r="U23" s="23">
        <f t="shared" si="18"/>
        <v>1.6156112182657001E-3</v>
      </c>
      <c r="V23" s="23"/>
    </row>
    <row r="24" spans="1:25" x14ac:dyDescent="0.55000000000000004">
      <c r="A24">
        <v>21</v>
      </c>
      <c r="B24">
        <v>91</v>
      </c>
      <c r="C24">
        <v>11.5</v>
      </c>
      <c r="D24" s="9">
        <f t="shared" si="5"/>
        <v>232815.9759435819</v>
      </c>
      <c r="E24" s="9">
        <f t="shared" si="0"/>
        <v>256097.5735379401</v>
      </c>
      <c r="F24" s="9">
        <f t="shared" si="6"/>
        <v>20244.867473354949</v>
      </c>
      <c r="G24" s="9">
        <f t="shared" si="1"/>
        <v>235852.70606458516</v>
      </c>
      <c r="H24" s="15">
        <f t="shared" si="7"/>
        <v>-4858.7681936051877</v>
      </c>
      <c r="I24" s="11">
        <f t="shared" si="2"/>
        <v>15386.09927974976</v>
      </c>
      <c r="J24" s="11">
        <f t="shared" si="8"/>
        <v>25472.451336220347</v>
      </c>
      <c r="K24" s="17">
        <f t="shared" si="11"/>
        <v>-3820.8677004330521</v>
      </c>
      <c r="L24" s="11">
        <f t="shared" si="12"/>
        <v>291762.19627774053</v>
      </c>
      <c r="M24" s="13">
        <f t="shared" si="9"/>
        <v>489620.71881196857</v>
      </c>
      <c r="N24" s="13">
        <f t="shared" si="13"/>
        <v>471010.25288682524</v>
      </c>
      <c r="O24" s="13">
        <f t="shared" si="3"/>
        <v>18610.465925143333</v>
      </c>
      <c r="P24" s="16">
        <f t="shared" si="4"/>
        <v>1.806111234669415</v>
      </c>
      <c r="Q24" s="18">
        <f t="shared" si="10"/>
        <v>10304.163756862812</v>
      </c>
      <c r="R24" s="19">
        <f t="shared" si="14"/>
        <v>0.37853729682461379</v>
      </c>
      <c r="S24" s="23">
        <f t="shared" si="15"/>
        <v>1.6180662083918662E-2</v>
      </c>
      <c r="T24" s="19">
        <f t="shared" si="16"/>
        <v>1.0395118064014099</v>
      </c>
      <c r="U24" s="23">
        <f t="shared" si="18"/>
        <v>1.9394375819674625E-3</v>
      </c>
      <c r="V24" s="23"/>
    </row>
    <row r="25" spans="1:25" x14ac:dyDescent="0.55000000000000004">
      <c r="A25">
        <v>22</v>
      </c>
      <c r="B25">
        <v>92</v>
      </c>
      <c r="C25">
        <v>10.8</v>
      </c>
      <c r="D25" s="9">
        <f t="shared" si="5"/>
        <v>235852.70606458516</v>
      </c>
      <c r="E25" s="9">
        <f t="shared" si="0"/>
        <v>259437.9766710437</v>
      </c>
      <c r="F25" s="9">
        <f t="shared" si="6"/>
        <v>21838.213524498624</v>
      </c>
      <c r="G25" s="9">
        <f t="shared" si="1"/>
        <v>237599.76314654507</v>
      </c>
      <c r="H25" s="15">
        <f t="shared" si="7"/>
        <v>-5241.1712458796692</v>
      </c>
      <c r="I25" s="11">
        <f t="shared" si="2"/>
        <v>16597.042278618956</v>
      </c>
      <c r="J25" s="11">
        <f t="shared" si="8"/>
        <v>29176.219627774055</v>
      </c>
      <c r="K25" s="17">
        <f t="shared" si="11"/>
        <v>-4376.4329441661084</v>
      </c>
      <c r="L25" s="11">
        <f t="shared" si="12"/>
        <v>333159.02523996739</v>
      </c>
      <c r="M25" s="13">
        <f t="shared" si="9"/>
        <v>538582.7906931655</v>
      </c>
      <c r="N25" s="13">
        <f t="shared" si="13"/>
        <v>513734.84523134166</v>
      </c>
      <c r="O25" s="13">
        <f t="shared" si="3"/>
        <v>24847.945461823838</v>
      </c>
      <c r="P25" s="16">
        <f t="shared" si="4"/>
        <v>1.8602945717094976</v>
      </c>
      <c r="Q25" s="18">
        <f t="shared" si="10"/>
        <v>13356.99509083128</v>
      </c>
      <c r="R25" s="19">
        <f t="shared" si="14"/>
        <v>0.49068715663756951</v>
      </c>
      <c r="S25" s="23">
        <f t="shared" si="15"/>
        <v>1.9193160222585881E-2</v>
      </c>
      <c r="T25" s="19">
        <f t="shared" si="16"/>
        <v>1.0483672573360963</v>
      </c>
      <c r="U25" s="23">
        <f t="shared" si="18"/>
        <v>2.2517676627105132E-3</v>
      </c>
      <c r="V25" s="23"/>
    </row>
    <row r="26" spans="1:25" x14ac:dyDescent="0.55000000000000004">
      <c r="A26">
        <v>23</v>
      </c>
      <c r="B26">
        <v>93</v>
      </c>
      <c r="C26">
        <v>10.1</v>
      </c>
      <c r="D26" s="9">
        <f t="shared" si="5"/>
        <v>237599.76314654507</v>
      </c>
      <c r="E26" s="9">
        <f t="shared" si="0"/>
        <v>261359.73946119958</v>
      </c>
      <c r="F26" s="9">
        <f t="shared" si="6"/>
        <v>23524.729024410404</v>
      </c>
      <c r="G26" s="9">
        <f t="shared" si="1"/>
        <v>237835.01043678919</v>
      </c>
      <c r="H26" s="15">
        <f t="shared" si="7"/>
        <v>-5645.934965858497</v>
      </c>
      <c r="I26" s="11">
        <f t="shared" si="2"/>
        <v>17878.794058551906</v>
      </c>
      <c r="J26" s="11">
        <f t="shared" si="8"/>
        <v>33315.902523996738</v>
      </c>
      <c r="K26" s="17">
        <f t="shared" si="11"/>
        <v>-4997.3853785995107</v>
      </c>
      <c r="L26" s="11">
        <f t="shared" si="12"/>
        <v>379356.33644391649</v>
      </c>
      <c r="M26" s="13">
        <f t="shared" si="9"/>
        <v>592441.06976248208</v>
      </c>
      <c r="N26" s="13">
        <f t="shared" si="13"/>
        <v>560110.94437587634</v>
      </c>
      <c r="O26" s="13">
        <f t="shared" si="3"/>
        <v>32330.125386605738</v>
      </c>
      <c r="P26" s="16">
        <f t="shared" si="4"/>
        <v>1.9161034088607827</v>
      </c>
      <c r="Q26" s="18">
        <f t="shared" si="10"/>
        <v>16872.849991863215</v>
      </c>
      <c r="R26" s="19">
        <f t="shared" si="14"/>
        <v>0.61984680914967172</v>
      </c>
      <c r="S26" s="23">
        <f t="shared" si="15"/>
        <v>2.2166263346369508E-2</v>
      </c>
      <c r="T26" s="19">
        <f t="shared" si="16"/>
        <v>1.0577209313819618</v>
      </c>
      <c r="U26" s="23">
        <f t="shared" si="18"/>
        <v>2.5540072376208922E-3</v>
      </c>
      <c r="V26" s="23"/>
    </row>
    <row r="27" spans="1:25" x14ac:dyDescent="0.55000000000000004">
      <c r="A27">
        <v>24</v>
      </c>
      <c r="B27">
        <v>94</v>
      </c>
      <c r="C27">
        <v>9.5</v>
      </c>
      <c r="D27" s="9">
        <f t="shared" si="5"/>
        <v>237835.01043678919</v>
      </c>
      <c r="E27" s="9">
        <f t="shared" si="0"/>
        <v>261618.51148046812</v>
      </c>
      <c r="F27" s="9">
        <f t="shared" si="6"/>
        <v>25035.264256504124</v>
      </c>
      <c r="G27" s="9">
        <f t="shared" si="1"/>
        <v>236583.24722396399</v>
      </c>
      <c r="H27" s="15">
        <f t="shared" si="7"/>
        <v>-6008.4634215609894</v>
      </c>
      <c r="I27" s="11">
        <f t="shared" si="2"/>
        <v>19026.800834943133</v>
      </c>
      <c r="J27" s="11">
        <f t="shared" si="8"/>
        <v>37935.633644391652</v>
      </c>
      <c r="K27" s="17">
        <f t="shared" si="11"/>
        <v>-5690.3450466587474</v>
      </c>
      <c r="L27" s="11">
        <f t="shared" si="12"/>
        <v>430628.42587659252</v>
      </c>
      <c r="M27" s="13">
        <f t="shared" si="9"/>
        <v>651685.17673873028</v>
      </c>
      <c r="N27" s="13">
        <f t="shared" si="13"/>
        <v>610431.69376680511</v>
      </c>
      <c r="O27" s="13">
        <f t="shared" si="3"/>
        <v>41253.482971925172</v>
      </c>
      <c r="P27" s="16">
        <f t="shared" si="4"/>
        <v>1.9735865111266062</v>
      </c>
      <c r="Q27" s="18">
        <f t="shared" si="10"/>
        <v>20902.799415859379</v>
      </c>
      <c r="R27" s="19">
        <f t="shared" si="14"/>
        <v>0.76789241452773149</v>
      </c>
      <c r="S27" s="23">
        <f t="shared" si="15"/>
        <v>2.5082806466644181E-2</v>
      </c>
      <c r="T27" s="19">
        <f t="shared" si="16"/>
        <v>1.0675808340116832</v>
      </c>
      <c r="U27" s="23">
        <f t="shared" si="18"/>
        <v>2.8473148785301827E-3</v>
      </c>
      <c r="V27" s="23"/>
    </row>
    <row r="28" spans="1:25" ht="28.8" customHeight="1" x14ac:dyDescent="0.55000000000000004">
      <c r="A28">
        <v>25</v>
      </c>
      <c r="B28">
        <v>95</v>
      </c>
      <c r="C28">
        <v>8.9</v>
      </c>
      <c r="D28" s="9">
        <f t="shared" si="5"/>
        <v>236583.24722396399</v>
      </c>
      <c r="E28" s="9">
        <f t="shared" si="0"/>
        <v>260241.5719463604</v>
      </c>
      <c r="F28" s="9">
        <f t="shared" si="6"/>
        <v>26582.387328535278</v>
      </c>
      <c r="G28" s="9">
        <f t="shared" si="1"/>
        <v>233659.18461782511</v>
      </c>
      <c r="H28" s="15">
        <f t="shared" si="7"/>
        <v>-6379.7729588484663</v>
      </c>
      <c r="I28" s="11">
        <f t="shared" si="2"/>
        <v>20202.614369686813</v>
      </c>
      <c r="J28" s="11">
        <f t="shared" si="8"/>
        <v>43062.842587659252</v>
      </c>
      <c r="K28" s="17">
        <f t="shared" si="11"/>
        <v>-6459.4263881488878</v>
      </c>
      <c r="L28" s="11">
        <f t="shared" si="12"/>
        <v>487434.45644578966</v>
      </c>
      <c r="M28" s="13">
        <f t="shared" si="9"/>
        <v>716853.69441260339</v>
      </c>
      <c r="N28" s="13">
        <f t="shared" si="13"/>
        <v>665015.43675533682</v>
      </c>
      <c r="O28" s="13">
        <f t="shared" si="3"/>
        <v>51838.257657266571</v>
      </c>
      <c r="P28" s="16">
        <f t="shared" si="4"/>
        <v>2.0327941064604045</v>
      </c>
      <c r="Q28" s="18">
        <f t="shared" si="10"/>
        <v>25500.987774669298</v>
      </c>
      <c r="R28" s="25">
        <f t="shared" si="14"/>
        <v>0.93681304047130154</v>
      </c>
      <c r="S28" s="26">
        <f t="shared" si="15"/>
        <v>2.7926322917406488E-2</v>
      </c>
      <c r="T28" s="25">
        <f t="shared" si="16"/>
        <v>1.0779504576768768</v>
      </c>
      <c r="U28" s="26">
        <f t="shared" si="18"/>
        <v>3.1324590032799637E-3</v>
      </c>
      <c r="V28" s="23"/>
    </row>
    <row r="29" spans="1:25" x14ac:dyDescent="0.55000000000000004">
      <c r="A29">
        <v>26</v>
      </c>
      <c r="B29">
        <v>96</v>
      </c>
      <c r="C29">
        <v>8.4</v>
      </c>
      <c r="D29" s="9">
        <f t="shared" si="5"/>
        <v>233659.18461782511</v>
      </c>
      <c r="E29" s="9">
        <f t="shared" si="0"/>
        <v>257025.10307960765</v>
      </c>
      <c r="F29" s="9">
        <f t="shared" si="6"/>
        <v>27816.569597360132</v>
      </c>
      <c r="G29" s="9">
        <f t="shared" si="1"/>
        <v>229208.53348224753</v>
      </c>
      <c r="H29" s="15">
        <f t="shared" si="7"/>
        <v>-6675.9767033664311</v>
      </c>
      <c r="I29" s="11">
        <f t="shared" si="2"/>
        <v>21140.5928939937</v>
      </c>
      <c r="J29" s="11">
        <f t="shared" si="8"/>
        <v>48743.445644578969</v>
      </c>
      <c r="K29" s="17">
        <f t="shared" si="11"/>
        <v>-7311.5168466868454</v>
      </c>
      <c r="L29" s="11">
        <f t="shared" si="12"/>
        <v>550006.97813767556</v>
      </c>
      <c r="M29" s="13">
        <f t="shared" si="9"/>
        <v>788539.06385386374</v>
      </c>
      <c r="N29" s="13">
        <f t="shared" si="13"/>
        <v>724205.46358418372</v>
      </c>
      <c r="O29" s="13">
        <f t="shared" si="3"/>
        <v>64333.600269680028</v>
      </c>
      <c r="P29" s="16">
        <f t="shared" si="4"/>
        <v>2.0937779296542165</v>
      </c>
      <c r="Q29" s="18">
        <f t="shared" si="10"/>
        <v>30726.085779452551</v>
      </c>
      <c r="R29" s="19">
        <f t="shared" si="14"/>
        <v>1.128764034365106</v>
      </c>
      <c r="S29" s="23">
        <f t="shared" si="15"/>
        <v>3.0682971708102968E-2</v>
      </c>
      <c r="T29" s="19">
        <f t="shared" si="16"/>
        <v>1.0888333539369959</v>
      </c>
      <c r="U29" s="23">
        <f t="shared" si="18"/>
        <v>3.4100733378024106E-3</v>
      </c>
      <c r="V29" s="23"/>
    </row>
    <row r="30" spans="1:25" x14ac:dyDescent="0.55000000000000004">
      <c r="A30">
        <v>27</v>
      </c>
      <c r="B30">
        <v>97</v>
      </c>
      <c r="C30">
        <v>7.8</v>
      </c>
      <c r="D30" s="9">
        <f t="shared" si="5"/>
        <v>229208.53348224753</v>
      </c>
      <c r="E30" s="9">
        <f t="shared" si="0"/>
        <v>252129.3868304723</v>
      </c>
      <c r="F30" s="9">
        <f t="shared" si="6"/>
        <v>29385.709420800966</v>
      </c>
      <c r="G30" s="9">
        <f t="shared" si="1"/>
        <v>222743.67740967133</v>
      </c>
      <c r="H30" s="15">
        <f t="shared" si="7"/>
        <v>-7052.5702609922319</v>
      </c>
      <c r="I30" s="11">
        <f t="shared" si="2"/>
        <v>22333.139159808736</v>
      </c>
      <c r="J30" s="11">
        <f t="shared" si="8"/>
        <v>55000.697813767561</v>
      </c>
      <c r="K30" s="17">
        <f t="shared" si="11"/>
        <v>-8250.1046720651339</v>
      </c>
      <c r="L30" s="11">
        <f t="shared" si="12"/>
        <v>619090.71043918678</v>
      </c>
      <c r="M30" s="13">
        <f t="shared" si="9"/>
        <v>867392.97023925022</v>
      </c>
      <c r="N30" s="13">
        <f t="shared" si="13"/>
        <v>788375.90527053701</v>
      </c>
      <c r="O30" s="13">
        <f t="shared" si="3"/>
        <v>79017.06496871321</v>
      </c>
      <c r="P30" s="16">
        <f t="shared" si="4"/>
        <v>2.1565912675438432</v>
      </c>
      <c r="Q30" s="18">
        <f t="shared" si="10"/>
        <v>36639.796403658023</v>
      </c>
      <c r="R30" s="19">
        <f t="shared" si="14"/>
        <v>1.346012137822197</v>
      </c>
      <c r="S30" s="23">
        <f t="shared" si="15"/>
        <v>3.3340548038492956E-2</v>
      </c>
      <c r="T30" s="19">
        <f t="shared" si="16"/>
        <v>1.1002276508458206</v>
      </c>
      <c r="U30" s="23">
        <f t="shared" si="18"/>
        <v>3.6804915787551629E-3</v>
      </c>
      <c r="V30" s="23"/>
    </row>
    <row r="31" spans="1:25" x14ac:dyDescent="0.55000000000000004">
      <c r="A31">
        <v>28</v>
      </c>
      <c r="B31">
        <v>98</v>
      </c>
      <c r="C31">
        <v>7.3</v>
      </c>
      <c r="D31" s="9">
        <f t="shared" si="5"/>
        <v>222743.67740967133</v>
      </c>
      <c r="E31" s="9">
        <f t="shared" si="0"/>
        <v>245018.0451506385</v>
      </c>
      <c r="F31" s="9">
        <f t="shared" si="6"/>
        <v>30512.832521872788</v>
      </c>
      <c r="G31" s="9">
        <f t="shared" si="1"/>
        <v>214505.2126287657</v>
      </c>
      <c r="H31" s="15">
        <f t="shared" si="7"/>
        <v>-7323.0798052494692</v>
      </c>
      <c r="I31" s="11">
        <f t="shared" si="2"/>
        <v>23189.752716623319</v>
      </c>
      <c r="J31" s="11">
        <f t="shared" si="8"/>
        <v>61909.071043918681</v>
      </c>
      <c r="K31" s="17">
        <f t="shared" si="11"/>
        <v>-9286.3606565878017</v>
      </c>
      <c r="L31" s="11">
        <f t="shared" si="12"/>
        <v>694903.17354314111</v>
      </c>
      <c r="M31" s="13">
        <f t="shared" si="9"/>
        <v>954132.26726317534</v>
      </c>
      <c r="N31" s="13">
        <f t="shared" si="13"/>
        <v>857927.13514100306</v>
      </c>
      <c r="O31" s="13">
        <f t="shared" si="3"/>
        <v>96205.132122172276</v>
      </c>
      <c r="P31" s="16">
        <f t="shared" si="4"/>
        <v>2.2212890055701586</v>
      </c>
      <c r="Q31" s="18">
        <f t="shared" si="10"/>
        <v>43310.497589879538</v>
      </c>
      <c r="R31" s="19">
        <f t="shared" si="14"/>
        <v>1.5910693064134138</v>
      </c>
      <c r="S31" s="23">
        <f t="shared" si="15"/>
        <v>3.5890948188644245E-2</v>
      </c>
      <c r="T31" s="19">
        <f t="shared" si="16"/>
        <v>1.1121367167228726</v>
      </c>
      <c r="U31" s="23">
        <f t="shared" si="18"/>
        <v>3.9441702534226408E-3</v>
      </c>
      <c r="V31" s="23"/>
    </row>
    <row r="32" spans="1:25" x14ac:dyDescent="0.55000000000000004">
      <c r="A32">
        <v>29</v>
      </c>
      <c r="B32">
        <v>99</v>
      </c>
      <c r="C32">
        <v>6.8</v>
      </c>
      <c r="D32" s="9">
        <f t="shared" si="5"/>
        <v>214505.2126287657</v>
      </c>
      <c r="E32" s="9">
        <f t="shared" si="0"/>
        <v>235955.7338916423</v>
      </c>
      <c r="F32" s="9">
        <f t="shared" si="6"/>
        <v>31544.884210112603</v>
      </c>
      <c r="G32" s="9">
        <f t="shared" si="1"/>
        <v>204410.84968152971</v>
      </c>
      <c r="H32" s="15">
        <f t="shared" si="7"/>
        <v>-7570.7722104270242</v>
      </c>
      <c r="I32" s="11">
        <f t="shared" si="2"/>
        <v>23974.111999685578</v>
      </c>
      <c r="J32" s="11">
        <f t="shared" si="8"/>
        <v>69490.317354314117</v>
      </c>
      <c r="K32" s="17">
        <f t="shared" si="11"/>
        <v>-10423.547603147117</v>
      </c>
      <c r="L32" s="11">
        <f t="shared" si="12"/>
        <v>777944.05529399368</v>
      </c>
      <c r="M32" s="13">
        <f t="shared" si="9"/>
        <v>1049545.493989493</v>
      </c>
      <c r="N32" s="13">
        <f t="shared" si="13"/>
        <v>933296.30105195625</v>
      </c>
      <c r="O32" s="13">
        <f t="shared" si="3"/>
        <v>116249.19293753675</v>
      </c>
      <c r="P32" s="16">
        <f t="shared" si="4"/>
        <v>2.2879276757372633</v>
      </c>
      <c r="Q32" s="18">
        <f t="shared" si="10"/>
        <v>50809.819807820859</v>
      </c>
      <c r="R32" s="19">
        <f t="shared" si="14"/>
        <v>1.8665669816619836</v>
      </c>
      <c r="S32" s="23">
        <f t="shared" si="15"/>
        <v>3.8327509788607994E-2</v>
      </c>
      <c r="T32" s="19">
        <f t="shared" si="16"/>
        <v>1.1245576488479678</v>
      </c>
      <c r="U32" s="23">
        <f t="shared" si="18"/>
        <v>4.2012921190106578E-3</v>
      </c>
      <c r="V32" s="23"/>
    </row>
    <row r="33" spans="1:32" ht="18.600000000000001" customHeight="1" x14ac:dyDescent="0.55000000000000004">
      <c r="A33">
        <v>30</v>
      </c>
      <c r="B33">
        <v>100</v>
      </c>
      <c r="C33">
        <v>6.4</v>
      </c>
      <c r="D33" s="9"/>
      <c r="E33" s="9"/>
      <c r="F33" s="9"/>
      <c r="G33" s="9"/>
      <c r="H33" s="15"/>
      <c r="I33" s="11"/>
      <c r="J33" s="11"/>
      <c r="K33" s="17"/>
      <c r="L33" s="11"/>
      <c r="M33" s="13"/>
      <c r="N33" s="13"/>
      <c r="O33" s="13"/>
      <c r="P33" s="16"/>
      <c r="Q33" s="18"/>
      <c r="R33" s="19">
        <f t="shared" si="14"/>
        <v>0</v>
      </c>
      <c r="S33" s="23">
        <f t="shared" si="15"/>
        <v>0</v>
      </c>
      <c r="T33" s="19" t="e">
        <f t="shared" si="16"/>
        <v>#DIV/0!</v>
      </c>
      <c r="U33" s="23" t="e">
        <f t="shared" si="18"/>
        <v>#DIV/0!</v>
      </c>
      <c r="V33" s="23"/>
    </row>
    <row r="34" spans="1:32" x14ac:dyDescent="0.55000000000000004">
      <c r="A34">
        <v>31</v>
      </c>
      <c r="B34">
        <v>101</v>
      </c>
      <c r="C34">
        <v>6</v>
      </c>
      <c r="D34" s="9"/>
      <c r="E34" s="9"/>
      <c r="F34" s="9"/>
      <c r="G34" s="9"/>
      <c r="H34" s="15"/>
      <c r="I34" s="11"/>
      <c r="J34" s="11"/>
      <c r="K34" s="17"/>
      <c r="L34" s="11"/>
      <c r="M34" s="13"/>
      <c r="N34" s="13"/>
      <c r="O34" s="13"/>
      <c r="P34" s="16"/>
      <c r="Q34" s="18"/>
      <c r="R34" s="19">
        <f t="shared" si="14"/>
        <v>0</v>
      </c>
      <c r="S34" s="23">
        <f t="shared" si="15"/>
        <v>0</v>
      </c>
      <c r="T34" s="19" t="e">
        <f t="shared" si="16"/>
        <v>#DIV/0!</v>
      </c>
      <c r="U34" s="23" t="e">
        <f t="shared" si="18"/>
        <v>#DIV/0!</v>
      </c>
    </row>
    <row r="35" spans="1:32" x14ac:dyDescent="0.55000000000000004">
      <c r="A35">
        <v>32</v>
      </c>
      <c r="B35">
        <v>102</v>
      </c>
      <c r="C35">
        <v>5.6</v>
      </c>
      <c r="D35" s="9"/>
      <c r="E35" s="9"/>
      <c r="F35" s="9"/>
      <c r="G35" s="9"/>
      <c r="H35" s="15"/>
      <c r="I35" s="11"/>
      <c r="J35" s="11"/>
      <c r="K35" s="17"/>
      <c r="L35" s="11"/>
      <c r="M35" s="13"/>
      <c r="N35" s="13"/>
      <c r="O35" s="13"/>
      <c r="P35" s="16"/>
      <c r="Q35" s="18"/>
      <c r="R35" s="19">
        <f t="shared" si="14"/>
        <v>0</v>
      </c>
      <c r="S35" s="23">
        <f t="shared" si="15"/>
        <v>0</v>
      </c>
      <c r="T35" s="19" t="e">
        <f t="shared" si="16"/>
        <v>#DIV/0!</v>
      </c>
      <c r="U35" s="23" t="e">
        <f t="shared" si="18"/>
        <v>#DIV/0!</v>
      </c>
    </row>
    <row r="36" spans="1:32" x14ac:dyDescent="0.55000000000000004">
      <c r="A36">
        <v>33</v>
      </c>
      <c r="B36">
        <v>103</v>
      </c>
      <c r="C36">
        <v>5.2</v>
      </c>
      <c r="D36" s="9"/>
      <c r="E36" s="9"/>
      <c r="F36" s="9"/>
      <c r="G36" s="9"/>
      <c r="H36" s="15"/>
      <c r="I36" s="11"/>
      <c r="J36" s="11"/>
      <c r="K36" s="17"/>
      <c r="L36" s="11"/>
      <c r="M36" s="13"/>
      <c r="N36" s="13"/>
      <c r="O36" s="13"/>
      <c r="P36" s="16"/>
      <c r="Q36" s="18"/>
      <c r="R36" s="19">
        <f t="shared" si="14"/>
        <v>0</v>
      </c>
      <c r="S36" s="23">
        <f t="shared" si="15"/>
        <v>0</v>
      </c>
      <c r="T36" s="19" t="e">
        <f t="shared" si="16"/>
        <v>#DIV/0!</v>
      </c>
      <c r="U36" s="23" t="e">
        <f t="shared" si="18"/>
        <v>#DIV/0!</v>
      </c>
    </row>
    <row r="37" spans="1:32" x14ac:dyDescent="0.55000000000000004">
      <c r="A37">
        <v>34</v>
      </c>
      <c r="B37">
        <v>104</v>
      </c>
      <c r="C37">
        <v>4.9000000000000004</v>
      </c>
      <c r="D37" s="9"/>
      <c r="E37" s="9"/>
      <c r="F37" s="9"/>
      <c r="G37" s="9"/>
      <c r="H37" s="15"/>
      <c r="I37" s="11"/>
      <c r="J37" s="11"/>
      <c r="K37" s="17"/>
      <c r="L37" s="11"/>
      <c r="M37" s="13"/>
      <c r="N37" s="13"/>
      <c r="O37" s="13"/>
      <c r="P37" s="16"/>
      <c r="Q37" s="18"/>
      <c r="R37" s="19">
        <f t="shared" si="14"/>
        <v>0</v>
      </c>
      <c r="S37" s="23">
        <f t="shared" si="15"/>
        <v>0</v>
      </c>
      <c r="T37" s="19" t="e">
        <f t="shared" si="16"/>
        <v>#DIV/0!</v>
      </c>
      <c r="U37" s="23" t="e">
        <f t="shared" si="18"/>
        <v>#DIV/0!</v>
      </c>
    </row>
    <row r="38" spans="1:32" x14ac:dyDescent="0.55000000000000004">
      <c r="A38">
        <v>35</v>
      </c>
      <c r="B38">
        <v>105</v>
      </c>
      <c r="C38">
        <v>4.5999999999999996</v>
      </c>
      <c r="D38" s="9"/>
      <c r="E38" s="9"/>
      <c r="F38" s="9"/>
      <c r="G38" s="9"/>
      <c r="H38" s="15"/>
      <c r="I38" s="11"/>
      <c r="J38" s="11"/>
      <c r="K38" s="17"/>
      <c r="L38" s="11"/>
      <c r="M38" s="13"/>
      <c r="N38" s="13"/>
      <c r="O38" s="13"/>
      <c r="P38" s="16"/>
      <c r="Q38" s="18"/>
      <c r="R38" s="19">
        <f t="shared" si="14"/>
        <v>0</v>
      </c>
      <c r="S38" s="23">
        <f t="shared" si="15"/>
        <v>0</v>
      </c>
      <c r="T38" s="19" t="e">
        <f t="shared" si="16"/>
        <v>#DIV/0!</v>
      </c>
      <c r="U38" s="23" t="e">
        <f t="shared" si="18"/>
        <v>#DIV/0!</v>
      </c>
    </row>
    <row r="39" spans="1:32" x14ac:dyDescent="0.55000000000000004">
      <c r="A39">
        <v>36</v>
      </c>
      <c r="B39">
        <v>106</v>
      </c>
      <c r="C39">
        <v>4.3</v>
      </c>
      <c r="D39" s="9"/>
      <c r="E39" s="9"/>
      <c r="F39" s="9"/>
      <c r="G39" s="9"/>
      <c r="H39" s="15"/>
      <c r="I39" s="11"/>
      <c r="J39" s="11"/>
      <c r="K39" s="17"/>
      <c r="L39" s="11"/>
      <c r="M39" s="13"/>
      <c r="N39" s="13"/>
      <c r="O39" s="13"/>
      <c r="P39" s="16"/>
      <c r="Q39" s="18"/>
      <c r="R39" s="19">
        <f t="shared" si="14"/>
        <v>0</v>
      </c>
      <c r="S39" s="23">
        <f t="shared" si="15"/>
        <v>0</v>
      </c>
      <c r="T39" s="19" t="e">
        <f t="shared" si="16"/>
        <v>#DIV/0!</v>
      </c>
      <c r="U39" s="23" t="e">
        <f t="shared" si="18"/>
        <v>#DIV/0!</v>
      </c>
    </row>
    <row r="40" spans="1:32" x14ac:dyDescent="0.55000000000000004">
      <c r="A40">
        <v>37</v>
      </c>
      <c r="B40">
        <v>107</v>
      </c>
      <c r="C40">
        <v>4.0999999999999996</v>
      </c>
      <c r="D40" s="9"/>
      <c r="E40" s="9"/>
      <c r="F40" s="9"/>
      <c r="G40" s="9"/>
      <c r="H40" s="15"/>
      <c r="I40" s="11"/>
      <c r="J40" s="11"/>
      <c r="K40" s="17"/>
      <c r="L40" s="11"/>
      <c r="M40" s="13"/>
      <c r="N40" s="13"/>
      <c r="O40" s="13"/>
      <c r="P40" s="16"/>
      <c r="Q40" s="18"/>
      <c r="R40" s="19">
        <f t="shared" si="14"/>
        <v>0</v>
      </c>
      <c r="S40" s="23">
        <f t="shared" si="15"/>
        <v>0</v>
      </c>
      <c r="T40" s="19" t="e">
        <f t="shared" si="16"/>
        <v>#DIV/0!</v>
      </c>
      <c r="U40" s="23" t="e">
        <f t="shared" si="18"/>
        <v>#DIV/0!</v>
      </c>
    </row>
    <row r="41" spans="1:32" x14ac:dyDescent="0.55000000000000004">
      <c r="A41">
        <v>38</v>
      </c>
      <c r="B41">
        <v>108</v>
      </c>
      <c r="C41">
        <v>3.9</v>
      </c>
      <c r="D41" s="9"/>
      <c r="E41" s="9"/>
      <c r="F41" s="9"/>
      <c r="G41" s="9"/>
      <c r="H41" s="15"/>
      <c r="I41" s="11"/>
      <c r="J41" s="11"/>
      <c r="K41" s="17"/>
      <c r="L41" s="11"/>
      <c r="M41" s="13"/>
      <c r="N41" s="13"/>
      <c r="O41" s="13"/>
      <c r="P41" s="16"/>
      <c r="Q41" s="18"/>
      <c r="R41" s="19">
        <f t="shared" si="14"/>
        <v>0</v>
      </c>
      <c r="S41" s="23">
        <f t="shared" si="15"/>
        <v>0</v>
      </c>
      <c r="T41" s="19" t="e">
        <f t="shared" si="16"/>
        <v>#DIV/0!</v>
      </c>
      <c r="U41" s="23" t="e">
        <f t="shared" si="18"/>
        <v>#DIV/0!</v>
      </c>
    </row>
    <row r="42" spans="1:32" x14ac:dyDescent="0.55000000000000004">
      <c r="A42">
        <v>39</v>
      </c>
      <c r="B42">
        <v>109</v>
      </c>
      <c r="C42">
        <v>3.7</v>
      </c>
      <c r="D42" s="9"/>
      <c r="E42" s="9"/>
      <c r="F42" s="9"/>
      <c r="G42" s="9"/>
      <c r="H42" s="15"/>
      <c r="I42" s="11"/>
      <c r="J42" s="11"/>
      <c r="K42" s="17"/>
      <c r="L42" s="11"/>
      <c r="M42" s="13"/>
      <c r="N42" s="13"/>
      <c r="O42" s="13"/>
      <c r="P42" s="16"/>
      <c r="Q42" s="18"/>
      <c r="R42" s="19">
        <f t="shared" si="14"/>
        <v>0</v>
      </c>
      <c r="S42" s="23">
        <f t="shared" si="15"/>
        <v>0</v>
      </c>
      <c r="T42" s="19" t="e">
        <f t="shared" si="16"/>
        <v>#DIV/0!</v>
      </c>
      <c r="U42" s="23" t="e">
        <f t="shared" si="18"/>
        <v>#DIV/0!</v>
      </c>
    </row>
    <row r="43" spans="1:32" x14ac:dyDescent="0.55000000000000004">
      <c r="A43">
        <v>40</v>
      </c>
      <c r="B43">
        <v>110</v>
      </c>
      <c r="C43">
        <v>3.5</v>
      </c>
      <c r="D43" s="9"/>
      <c r="E43" s="9"/>
      <c r="F43" s="9"/>
      <c r="G43" s="9"/>
      <c r="H43" s="15"/>
      <c r="I43" s="11"/>
      <c r="J43" s="11"/>
      <c r="K43" s="17"/>
      <c r="L43" s="11"/>
      <c r="M43" s="13"/>
      <c r="N43" s="13"/>
      <c r="O43" s="13"/>
      <c r="P43" s="16"/>
      <c r="Q43" s="18"/>
      <c r="R43" s="19">
        <f t="shared" si="14"/>
        <v>0</v>
      </c>
      <c r="S43" s="23">
        <f t="shared" si="15"/>
        <v>0</v>
      </c>
      <c r="T43" s="19" t="e">
        <f t="shared" si="16"/>
        <v>#DIV/0!</v>
      </c>
      <c r="U43" s="23" t="e">
        <f t="shared" si="18"/>
        <v>#DIV/0!</v>
      </c>
    </row>
    <row r="44" spans="1:32" x14ac:dyDescent="0.55000000000000004">
      <c r="A44">
        <v>41</v>
      </c>
      <c r="B44">
        <v>111</v>
      </c>
      <c r="C44">
        <v>3.4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U44" s="14"/>
      <c r="V44" s="14"/>
    </row>
    <row r="45" spans="1:32" x14ac:dyDescent="0.55000000000000004">
      <c r="A45">
        <v>42</v>
      </c>
      <c r="B45">
        <v>112</v>
      </c>
      <c r="C45">
        <v>3.3</v>
      </c>
    </row>
    <row r="46" spans="1:32" ht="31.5" customHeight="1" x14ac:dyDescent="0.55000000000000004">
      <c r="A46">
        <v>43</v>
      </c>
      <c r="B46">
        <v>113</v>
      </c>
      <c r="C46">
        <v>3.1</v>
      </c>
      <c r="Q46" s="1"/>
      <c r="R46" s="1" t="s">
        <v>45</v>
      </c>
      <c r="S46" s="1" t="s">
        <v>46</v>
      </c>
      <c r="T46" s="1" t="s">
        <v>47</v>
      </c>
      <c r="U46" s="1" t="s">
        <v>48</v>
      </c>
    </row>
    <row r="47" spans="1:32" x14ac:dyDescent="0.55000000000000004">
      <c r="A47">
        <v>44</v>
      </c>
      <c r="B47">
        <v>114</v>
      </c>
      <c r="C47">
        <v>3</v>
      </c>
      <c r="Q47" s="18"/>
      <c r="R47" s="25">
        <f>R18</f>
        <v>-2.3988283214958848E-2</v>
      </c>
      <c r="S47" s="26">
        <f>S18</f>
        <v>-1.7328317488700673E-3</v>
      </c>
      <c r="T47" s="25">
        <f>T18</f>
        <v>0.99643900444133637</v>
      </c>
      <c r="U47" s="26">
        <f>U18</f>
        <v>-2.5477832389064758E-4</v>
      </c>
      <c r="Y47" s="23"/>
    </row>
    <row r="48" spans="1:32" x14ac:dyDescent="0.55000000000000004">
      <c r="A48">
        <v>45</v>
      </c>
      <c r="B48">
        <v>115</v>
      </c>
      <c r="C48">
        <v>2.9</v>
      </c>
      <c r="K48" s="14"/>
      <c r="L48" s="14"/>
      <c r="M48" s="14"/>
      <c r="N48" s="14"/>
      <c r="O48" s="14"/>
      <c r="Q48" s="18"/>
      <c r="R48" s="25">
        <f>R28</f>
        <v>0.93681304047130154</v>
      </c>
      <c r="S48" s="26">
        <f>S28</f>
        <v>2.7926322917406488E-2</v>
      </c>
      <c r="T48" s="25">
        <f>T28</f>
        <v>1.0779504576768768</v>
      </c>
      <c r="U48" s="26">
        <f>U28</f>
        <v>3.1324590032799637E-3</v>
      </c>
      <c r="X48" s="10"/>
      <c r="Y48" s="10"/>
      <c r="Z48" s="10"/>
      <c r="AA48" s="10"/>
      <c r="AB48" s="10"/>
      <c r="AC48" s="10"/>
      <c r="AD48" s="10"/>
      <c r="AE48" s="10"/>
      <c r="AF48" s="10"/>
    </row>
    <row r="49" spans="1:31" x14ac:dyDescent="0.55000000000000004">
      <c r="A49">
        <v>46</v>
      </c>
      <c r="B49">
        <v>116</v>
      </c>
      <c r="C49">
        <v>2.8</v>
      </c>
      <c r="K49" s="14"/>
      <c r="X49" s="14"/>
    </row>
    <row r="50" spans="1:31" x14ac:dyDescent="0.55000000000000004">
      <c r="A50">
        <v>47</v>
      </c>
      <c r="B50">
        <v>117</v>
      </c>
      <c r="C50">
        <v>2.7</v>
      </c>
      <c r="K50" s="14"/>
      <c r="L50" s="14"/>
      <c r="X50" s="14"/>
      <c r="Y50" s="14"/>
    </row>
    <row r="51" spans="1:31" x14ac:dyDescent="0.55000000000000004">
      <c r="A51">
        <v>48</v>
      </c>
      <c r="B51">
        <v>118</v>
      </c>
      <c r="C51">
        <v>2.5</v>
      </c>
      <c r="K51" s="14"/>
      <c r="L51" s="14"/>
      <c r="M51" s="14"/>
      <c r="W51" s="14"/>
      <c r="X51" s="14"/>
      <c r="Y51" s="14"/>
      <c r="Z51" s="14"/>
    </row>
    <row r="52" spans="1:31" x14ac:dyDescent="0.55000000000000004">
      <c r="A52">
        <v>49</v>
      </c>
      <c r="B52">
        <v>119</v>
      </c>
      <c r="C52">
        <v>2.2999999999999998</v>
      </c>
      <c r="K52" s="14"/>
      <c r="L52" s="14"/>
      <c r="M52" s="14"/>
      <c r="N52" s="14"/>
      <c r="W52" s="14"/>
      <c r="X52" s="14"/>
      <c r="Y52" s="14"/>
      <c r="Z52" s="14"/>
      <c r="AA52" s="14"/>
    </row>
    <row r="53" spans="1:31" x14ac:dyDescent="0.55000000000000004">
      <c r="A53">
        <v>50</v>
      </c>
      <c r="B53">
        <v>120</v>
      </c>
      <c r="C53">
        <v>2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W53" s="14"/>
      <c r="X53" s="14"/>
      <c r="Y53" s="14"/>
      <c r="Z53" s="14"/>
      <c r="AA53" s="14"/>
      <c r="AB53" s="14"/>
    </row>
    <row r="54" spans="1:31" x14ac:dyDescent="0.55000000000000004">
      <c r="A54">
        <v>51</v>
      </c>
      <c r="B54">
        <v>121</v>
      </c>
      <c r="C54">
        <v>2</v>
      </c>
      <c r="W54" s="14"/>
      <c r="X54" s="14"/>
      <c r="Y54" s="14"/>
      <c r="Z54" s="14"/>
      <c r="AA54" s="14"/>
      <c r="AB54" s="14"/>
      <c r="AC54" s="14"/>
    </row>
    <row r="55" spans="1:31" x14ac:dyDescent="0.55000000000000004">
      <c r="A55">
        <v>52</v>
      </c>
      <c r="B55">
        <v>122</v>
      </c>
      <c r="C55">
        <v>2</v>
      </c>
      <c r="W55" s="14"/>
      <c r="X55" s="14"/>
      <c r="Y55" s="14"/>
      <c r="Z55" s="14"/>
      <c r="AA55" s="14"/>
      <c r="AB55" s="14"/>
      <c r="AC55" s="14"/>
      <c r="AD55" s="14"/>
    </row>
    <row r="56" spans="1:31" x14ac:dyDescent="0.55000000000000004">
      <c r="A56">
        <v>53</v>
      </c>
      <c r="B56">
        <v>123</v>
      </c>
      <c r="C56">
        <v>2</v>
      </c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 x14ac:dyDescent="0.55000000000000004">
      <c r="A57">
        <v>54</v>
      </c>
      <c r="B57">
        <v>124</v>
      </c>
      <c r="C57">
        <v>2</v>
      </c>
    </row>
    <row r="58" spans="1:31" x14ac:dyDescent="0.55000000000000004">
      <c r="A58">
        <v>55</v>
      </c>
      <c r="B58">
        <v>125</v>
      </c>
      <c r="C58">
        <v>2</v>
      </c>
    </row>
    <row r="60" spans="1:31" x14ac:dyDescent="0.55000000000000004">
      <c r="G60" s="14"/>
    </row>
    <row r="61" spans="1:31" x14ac:dyDescent="0.55000000000000004">
      <c r="G61" s="14"/>
    </row>
    <row r="62" spans="1:31" x14ac:dyDescent="0.55000000000000004">
      <c r="G62" s="14"/>
    </row>
    <row r="63" spans="1:31" x14ac:dyDescent="0.55000000000000004">
      <c r="G63" s="14"/>
    </row>
    <row r="64" spans="1:31" x14ac:dyDescent="0.55000000000000004">
      <c r="G64" s="14"/>
    </row>
    <row r="65" spans="7:7" x14ac:dyDescent="0.55000000000000004">
      <c r="G65" s="14"/>
    </row>
    <row r="66" spans="7:7" x14ac:dyDescent="0.55000000000000004">
      <c r="G66" s="14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5480-3D9D-40EF-9E9C-055136B1E749}">
  <dimension ref="A1:AG66"/>
  <sheetViews>
    <sheetView tabSelected="1" zoomScale="75" zoomScaleNormal="75" workbookViewId="0">
      <pane xSplit="4" ySplit="3" topLeftCell="F4" activePane="bottomRight" state="frozen"/>
      <selection pane="topRight" activeCell="D1" sqref="D1"/>
      <selection pane="bottomLeft" activeCell="A3" sqref="A3"/>
      <selection pane="bottomRight" activeCell="O1" sqref="O1"/>
    </sheetView>
  </sheetViews>
  <sheetFormatPr defaultRowHeight="14.4" x14ac:dyDescent="0.55000000000000004"/>
  <cols>
    <col min="1" max="1" width="6" customWidth="1"/>
    <col min="2" max="2" width="4.05078125" customWidth="1"/>
    <col min="3" max="3" width="6.3671875" customWidth="1"/>
    <col min="5" max="5" width="11.734375" customWidth="1"/>
    <col min="6" max="6" width="7.578125" customWidth="1"/>
    <col min="7" max="7" width="11.7890625" customWidth="1"/>
    <col min="8" max="8" width="10.41796875" customWidth="1"/>
    <col min="10" max="10" width="11.578125" customWidth="1"/>
    <col min="11" max="11" width="8.578125" customWidth="1"/>
    <col min="12" max="12" width="9.83984375" customWidth="1"/>
    <col min="13" max="13" width="11.578125" customWidth="1"/>
    <col min="14" max="15" width="11.68359375" customWidth="1"/>
    <col min="16" max="16" width="11.15625" customWidth="1"/>
    <col min="17" max="17" width="6.734375" customWidth="1"/>
    <col min="18" max="18" width="10.3671875" customWidth="1"/>
    <col min="19" max="20" width="8.41796875" hidden="1" customWidth="1"/>
    <col min="21" max="21" width="8" hidden="1" customWidth="1"/>
    <col min="22" max="22" width="8.05078125" hidden="1" customWidth="1"/>
    <col min="23" max="23" width="10.578125" customWidth="1"/>
    <col min="24" max="24" width="9.62890625" bestFit="1" customWidth="1"/>
    <col min="25" max="25" width="10.89453125" customWidth="1"/>
    <col min="26" max="26" width="10.5234375" customWidth="1"/>
    <col min="27" max="27" width="10.578125" customWidth="1"/>
    <col min="28" max="28" width="9.20703125" bestFit="1" customWidth="1"/>
    <col min="29" max="29" width="10.734375" customWidth="1"/>
    <col min="30" max="32" width="9.20703125" bestFit="1" customWidth="1"/>
    <col min="33" max="33" width="9.7890625" customWidth="1"/>
  </cols>
  <sheetData>
    <row r="1" spans="1:30" s="1" customFormat="1" ht="45" customHeight="1" x14ac:dyDescent="0.75">
      <c r="E1" s="2" t="s">
        <v>0</v>
      </c>
      <c r="F1" s="3">
        <v>0.24</v>
      </c>
      <c r="G1" s="2" t="s">
        <v>1</v>
      </c>
      <c r="H1" s="3">
        <v>0.24</v>
      </c>
      <c r="I1" s="2" t="s">
        <v>2</v>
      </c>
      <c r="J1" s="3">
        <v>0.1</v>
      </c>
      <c r="K1" s="2" t="s">
        <v>3</v>
      </c>
      <c r="L1" s="3">
        <v>0.15</v>
      </c>
      <c r="M1" s="2" t="s">
        <v>4</v>
      </c>
      <c r="N1" s="4">
        <v>0.03</v>
      </c>
      <c r="O1" s="49">
        <v>9.7000000000000003E-2</v>
      </c>
      <c r="P1" s="2" t="s">
        <v>5</v>
      </c>
      <c r="Q1" s="4">
        <v>0.1</v>
      </c>
      <c r="S1" s="5">
        <f>G4-M4</f>
        <v>0</v>
      </c>
      <c r="T1" s="6" t="s">
        <v>6</v>
      </c>
    </row>
    <row r="2" spans="1:30" s="1" customFormat="1" ht="59.4" customHeight="1" x14ac:dyDescent="0.55000000000000004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20</v>
      </c>
      <c r="O2" s="32" t="s">
        <v>58</v>
      </c>
      <c r="P2" s="6" t="s">
        <v>21</v>
      </c>
      <c r="Q2" s="6" t="s">
        <v>22</v>
      </c>
      <c r="R2" s="6" t="s">
        <v>23</v>
      </c>
      <c r="S2" s="6" t="s">
        <v>24</v>
      </c>
      <c r="T2" s="6" t="s">
        <v>25</v>
      </c>
      <c r="U2" s="6" t="s">
        <v>26</v>
      </c>
      <c r="V2" s="6" t="s">
        <v>27</v>
      </c>
      <c r="W2" s="6"/>
      <c r="X2" s="6"/>
    </row>
    <row r="3" spans="1:30" s="1" customFormat="1" ht="30.6" customHeight="1" x14ac:dyDescent="0.55000000000000004">
      <c r="D3" s="7" t="s">
        <v>28</v>
      </c>
      <c r="F3" s="8" t="s">
        <v>29</v>
      </c>
      <c r="G3" s="8" t="s">
        <v>30</v>
      </c>
      <c r="H3" s="8" t="s">
        <v>31</v>
      </c>
      <c r="I3" s="8" t="s">
        <v>32</v>
      </c>
      <c r="J3" s="8" t="s">
        <v>33</v>
      </c>
      <c r="K3" s="8" t="s">
        <v>34</v>
      </c>
      <c r="L3" s="8" t="s">
        <v>35</v>
      </c>
      <c r="M3" s="8" t="s">
        <v>36</v>
      </c>
      <c r="N3" s="8" t="s">
        <v>37</v>
      </c>
      <c r="O3" s="33"/>
      <c r="P3" s="8" t="s">
        <v>38</v>
      </c>
      <c r="Q3" s="8"/>
      <c r="R3" s="8" t="s">
        <v>39</v>
      </c>
      <c r="S3" s="8" t="s">
        <v>40</v>
      </c>
      <c r="T3" s="8" t="s">
        <v>41</v>
      </c>
      <c r="U3" s="8" t="s">
        <v>42</v>
      </c>
      <c r="V3" s="8" t="s">
        <v>43</v>
      </c>
    </row>
    <row r="4" spans="1:30" ht="18.3" x14ac:dyDescent="0.7">
      <c r="A4">
        <v>1</v>
      </c>
      <c r="B4">
        <v>71</v>
      </c>
      <c r="D4" s="9"/>
      <c r="E4" s="9"/>
      <c r="F4" s="9"/>
      <c r="G4" s="9">
        <v>100000</v>
      </c>
      <c r="H4" s="10"/>
      <c r="I4" s="11"/>
      <c r="J4" s="11"/>
      <c r="K4" s="12"/>
      <c r="L4" s="12"/>
      <c r="M4" s="48">
        <v>100000</v>
      </c>
      <c r="N4" s="13"/>
      <c r="O4" s="34">
        <v>-24000</v>
      </c>
      <c r="P4" s="13"/>
      <c r="Q4" s="13">
        <v>1</v>
      </c>
      <c r="R4" s="13"/>
      <c r="S4" s="13"/>
      <c r="T4" s="13"/>
      <c r="U4" s="13"/>
      <c r="V4" s="13"/>
      <c r="AA4" s="14"/>
      <c r="AB4" s="14"/>
      <c r="AC4" s="14"/>
    </row>
    <row r="5" spans="1:30" x14ac:dyDescent="0.55000000000000004">
      <c r="A5">
        <v>2</v>
      </c>
      <c r="B5">
        <v>72</v>
      </c>
      <c r="C5">
        <v>27.4</v>
      </c>
      <c r="D5" s="9">
        <v>100000</v>
      </c>
      <c r="E5" s="9">
        <f t="shared" ref="E5:E33" si="0">D5*(1+Q$1)</f>
        <v>110000.00000000001</v>
      </c>
      <c r="F5" s="9">
        <f>G4/C5</f>
        <v>3649.6350364963505</v>
      </c>
      <c r="G5" s="9">
        <f t="shared" ref="G5:G33" si="1">E5-F5</f>
        <v>106350.36496350367</v>
      </c>
      <c r="H5" s="27">
        <f>-H$1*F5</f>
        <v>-875.91240875912411</v>
      </c>
      <c r="I5" s="11">
        <f t="shared" ref="I5:I33" si="2">F5+H5</f>
        <v>2773.7226277372265</v>
      </c>
      <c r="J5" s="11"/>
      <c r="K5" s="12"/>
      <c r="L5" s="11">
        <f>I5</f>
        <v>2773.7226277372265</v>
      </c>
      <c r="M5" s="13">
        <f>M4*(1+J$1)</f>
        <v>110000.00000000001</v>
      </c>
      <c r="N5" s="13">
        <f t="shared" ref="N5:N33" si="3">((1-H$1)*G5)+L5</f>
        <v>83600.000000000015</v>
      </c>
      <c r="O5" s="34">
        <f>O4*(1+O$1)</f>
        <v>-26328</v>
      </c>
      <c r="P5" s="13">
        <f>M5-N5+O5</f>
        <v>72</v>
      </c>
      <c r="Q5" s="16">
        <f t="shared" ref="Q5:Q33" si="4">Q4*(1+N$1)</f>
        <v>1.03</v>
      </c>
      <c r="AA5" s="10"/>
    </row>
    <row r="6" spans="1:30" x14ac:dyDescent="0.55000000000000004">
      <c r="A6">
        <v>3</v>
      </c>
      <c r="B6">
        <v>73</v>
      </c>
      <c r="C6">
        <v>26.5</v>
      </c>
      <c r="D6" s="9">
        <f t="shared" ref="D6:D33" si="5">G5</f>
        <v>106350.36496350367</v>
      </c>
      <c r="E6" s="9">
        <f t="shared" si="0"/>
        <v>116985.40145985405</v>
      </c>
      <c r="F6" s="9">
        <f t="shared" ref="F6:F33" si="6">G5/C6</f>
        <v>4013.2213193774969</v>
      </c>
      <c r="G6" s="9">
        <f t="shared" si="1"/>
        <v>112972.18014047656</v>
      </c>
      <c r="H6" s="27">
        <f t="shared" ref="H6:H33" si="7">-H$1*F6</f>
        <v>-963.17311665059924</v>
      </c>
      <c r="I6" s="11">
        <f t="shared" si="2"/>
        <v>3050.0482027268977</v>
      </c>
      <c r="J6" s="11">
        <f t="shared" ref="J6:J33" si="8">L5*J$1</f>
        <v>277.37226277372264</v>
      </c>
      <c r="K6" s="27">
        <f>J6*-L$1</f>
        <v>-41.605839416058394</v>
      </c>
      <c r="L6" s="11">
        <f>L5+J6+K6+I6</f>
        <v>6059.5372538217889</v>
      </c>
      <c r="M6" s="13">
        <f t="shared" ref="M6:M33" si="9">M5*(1+J$1)</f>
        <v>121000.00000000003</v>
      </c>
      <c r="N6" s="13">
        <f t="shared" si="3"/>
        <v>91918.394160583979</v>
      </c>
      <c r="O6" s="34">
        <f t="shared" ref="O6:O33" si="10">O5*(1+O$1)</f>
        <v>-28881.815999999999</v>
      </c>
      <c r="P6" s="13">
        <f t="shared" ref="P6:P33" si="11">M6-N6+O6</f>
        <v>199.78983941605111</v>
      </c>
      <c r="Q6" s="16">
        <f t="shared" si="4"/>
        <v>1.0609</v>
      </c>
      <c r="R6" s="18">
        <f t="shared" ref="R6:R33" si="12">P6/Q6</f>
        <v>188.3210853200595</v>
      </c>
      <c r="S6" s="19"/>
      <c r="X6" s="20"/>
      <c r="Y6" s="21"/>
      <c r="AA6" s="22"/>
      <c r="AB6" s="14"/>
      <c r="AC6" s="14"/>
    </row>
    <row r="7" spans="1:30" x14ac:dyDescent="0.55000000000000004">
      <c r="A7">
        <v>4</v>
      </c>
      <c r="B7">
        <v>74</v>
      </c>
      <c r="C7">
        <v>25.5</v>
      </c>
      <c r="D7" s="9">
        <f t="shared" si="5"/>
        <v>112972.18014047656</v>
      </c>
      <c r="E7" s="9">
        <f t="shared" si="0"/>
        <v>124269.39815452423</v>
      </c>
      <c r="F7" s="9">
        <f t="shared" si="6"/>
        <v>4430.2815741363356</v>
      </c>
      <c r="G7" s="9">
        <f t="shared" si="1"/>
        <v>119839.1165803879</v>
      </c>
      <c r="H7" s="27">
        <f t="shared" si="7"/>
        <v>-1063.2675777927204</v>
      </c>
      <c r="I7" s="11">
        <f t="shared" si="2"/>
        <v>3367.013996343615</v>
      </c>
      <c r="J7" s="11">
        <f t="shared" si="8"/>
        <v>605.95372538217896</v>
      </c>
      <c r="K7" s="27">
        <f t="shared" ref="K7:K33" si="13">J7*-L$1</f>
        <v>-90.893058807326838</v>
      </c>
      <c r="L7" s="11">
        <f t="shared" ref="L7:L33" si="14">L6+J7+K7+I7</f>
        <v>9941.6119167402558</v>
      </c>
      <c r="M7" s="13">
        <f t="shared" si="9"/>
        <v>133100.00000000003</v>
      </c>
      <c r="N7" s="13">
        <f t="shared" si="3"/>
        <v>101019.34051783505</v>
      </c>
      <c r="O7" s="34">
        <f t="shared" si="10"/>
        <v>-31683.352151999999</v>
      </c>
      <c r="P7" s="13">
        <f t="shared" si="11"/>
        <v>397.30733016497834</v>
      </c>
      <c r="Q7" s="16">
        <f t="shared" si="4"/>
        <v>1.092727</v>
      </c>
      <c r="R7" s="18">
        <f t="shared" si="12"/>
        <v>363.59248940035189</v>
      </c>
      <c r="S7" s="19"/>
      <c r="X7" s="20"/>
      <c r="Y7" s="21"/>
      <c r="AA7" s="10"/>
      <c r="AD7" s="14"/>
    </row>
    <row r="8" spans="1:30" x14ac:dyDescent="0.55000000000000004">
      <c r="A8">
        <v>5</v>
      </c>
      <c r="B8">
        <v>75</v>
      </c>
      <c r="C8">
        <v>24.6</v>
      </c>
      <c r="D8" s="9">
        <f t="shared" si="5"/>
        <v>119839.1165803879</v>
      </c>
      <c r="E8" s="9">
        <f t="shared" si="0"/>
        <v>131823.02823842669</v>
      </c>
      <c r="F8" s="9">
        <f t="shared" si="6"/>
        <v>4871.5088040808087</v>
      </c>
      <c r="G8" s="9">
        <f t="shared" si="1"/>
        <v>126951.51943434589</v>
      </c>
      <c r="H8" s="27">
        <f t="shared" si="7"/>
        <v>-1169.1621129793941</v>
      </c>
      <c r="I8" s="11">
        <f t="shared" si="2"/>
        <v>3702.3466911014148</v>
      </c>
      <c r="J8" s="11">
        <f t="shared" si="8"/>
        <v>994.16119167402564</v>
      </c>
      <c r="K8" s="27">
        <f t="shared" si="13"/>
        <v>-149.12417875110384</v>
      </c>
      <c r="L8" s="11">
        <f t="shared" si="14"/>
        <v>14488.995620764592</v>
      </c>
      <c r="M8" s="13">
        <f t="shared" si="9"/>
        <v>146410.00000000006</v>
      </c>
      <c r="N8" s="13">
        <f t="shared" si="3"/>
        <v>110972.15039086746</v>
      </c>
      <c r="O8" s="34">
        <f t="shared" si="10"/>
        <v>-34756.637310744001</v>
      </c>
      <c r="P8" s="13">
        <f t="shared" si="11"/>
        <v>681.2122983885929</v>
      </c>
      <c r="Q8" s="16">
        <f t="shared" si="4"/>
        <v>1.1255088100000001</v>
      </c>
      <c r="R8" s="18">
        <f t="shared" si="12"/>
        <v>605.24830399914219</v>
      </c>
      <c r="S8" s="19" t="e">
        <f t="shared" ref="S8:S43" si="15">R8/S$1</f>
        <v>#DIV/0!</v>
      </c>
      <c r="T8" s="23" t="e">
        <f t="shared" ref="T8:T43" si="16">POWER((1+R8/S$1),1/(A8-A$4))-1</f>
        <v>#DIV/0!</v>
      </c>
      <c r="U8" s="19">
        <f t="shared" ref="U8:U43" si="17">M8/N8</f>
        <v>1.3193400279647909</v>
      </c>
      <c r="V8" s="23">
        <f t="shared" ref="V8:V43" si="18">POWER(M8/N8,1/(A8-A$4))-1</f>
        <v>7.1739370106342681E-2</v>
      </c>
      <c r="X8" s="20"/>
      <c r="AA8" s="14"/>
      <c r="AB8" s="14"/>
      <c r="AC8" s="14"/>
    </row>
    <row r="9" spans="1:30" x14ac:dyDescent="0.55000000000000004">
      <c r="A9">
        <v>6</v>
      </c>
      <c r="B9">
        <v>76</v>
      </c>
      <c r="C9">
        <v>23.7</v>
      </c>
      <c r="D9" s="9">
        <f t="shared" si="5"/>
        <v>126951.51943434589</v>
      </c>
      <c r="E9" s="9">
        <f t="shared" si="0"/>
        <v>139646.6713777805</v>
      </c>
      <c r="F9" s="9">
        <f t="shared" si="6"/>
        <v>5356.6041955420205</v>
      </c>
      <c r="G9" s="9">
        <f t="shared" si="1"/>
        <v>134290.06718223848</v>
      </c>
      <c r="H9" s="27">
        <f t="shared" si="7"/>
        <v>-1285.5850069300848</v>
      </c>
      <c r="I9" s="11">
        <f t="shared" si="2"/>
        <v>4071.0191886119355</v>
      </c>
      <c r="J9" s="11">
        <f t="shared" si="8"/>
        <v>1448.8995620764592</v>
      </c>
      <c r="K9" s="27">
        <f t="shared" si="13"/>
        <v>-217.33493431146888</v>
      </c>
      <c r="L9" s="11">
        <f t="shared" si="14"/>
        <v>19791.579437141518</v>
      </c>
      <c r="M9" s="13">
        <f t="shared" si="9"/>
        <v>161051.00000000009</v>
      </c>
      <c r="N9" s="13">
        <f t="shared" si="3"/>
        <v>121852.03049564277</v>
      </c>
      <c r="O9" s="34">
        <f t="shared" si="10"/>
        <v>-38128.031129886171</v>
      </c>
      <c r="P9" s="13">
        <f t="shared" si="11"/>
        <v>1070.9383744711449</v>
      </c>
      <c r="Q9" s="16">
        <f t="shared" si="4"/>
        <v>1.1592740743000001</v>
      </c>
      <c r="R9" s="18">
        <f t="shared" si="12"/>
        <v>923.80084935290688</v>
      </c>
      <c r="S9" s="19" t="e">
        <f t="shared" si="15"/>
        <v>#DIV/0!</v>
      </c>
      <c r="T9" s="23" t="e">
        <f t="shared" si="16"/>
        <v>#DIV/0!</v>
      </c>
      <c r="U9" s="19">
        <f t="shared" si="17"/>
        <v>1.321693199078525</v>
      </c>
      <c r="V9" s="23">
        <f t="shared" si="18"/>
        <v>5.7367922583903885E-2</v>
      </c>
      <c r="W9" s="20"/>
      <c r="X9" s="20"/>
    </row>
    <row r="10" spans="1:30" x14ac:dyDescent="0.55000000000000004">
      <c r="A10">
        <v>7</v>
      </c>
      <c r="B10">
        <v>77</v>
      </c>
      <c r="C10">
        <v>22.9</v>
      </c>
      <c r="D10" s="9">
        <f t="shared" si="5"/>
        <v>134290.06718223848</v>
      </c>
      <c r="E10" s="9">
        <f t="shared" si="0"/>
        <v>147719.07390046233</v>
      </c>
      <c r="F10" s="9">
        <f t="shared" si="6"/>
        <v>5864.195073460196</v>
      </c>
      <c r="G10" s="9">
        <f t="shared" si="1"/>
        <v>141854.87882700213</v>
      </c>
      <c r="H10" s="27">
        <f t="shared" si="7"/>
        <v>-1407.406817630447</v>
      </c>
      <c r="I10" s="11">
        <f t="shared" si="2"/>
        <v>4456.7882558297488</v>
      </c>
      <c r="J10" s="11">
        <f t="shared" si="8"/>
        <v>1979.1579437141518</v>
      </c>
      <c r="K10" s="27">
        <f t="shared" si="13"/>
        <v>-296.87369155712275</v>
      </c>
      <c r="L10" s="11">
        <f t="shared" si="14"/>
        <v>25930.651945128295</v>
      </c>
      <c r="M10" s="13">
        <f t="shared" si="9"/>
        <v>177156.10000000012</v>
      </c>
      <c r="N10" s="13">
        <f t="shared" si="3"/>
        <v>133740.35985364992</v>
      </c>
      <c r="O10" s="34">
        <f t="shared" si="10"/>
        <v>-41826.450149485128</v>
      </c>
      <c r="P10" s="13">
        <f t="shared" si="11"/>
        <v>1589.2899968650745</v>
      </c>
      <c r="Q10" s="16">
        <f t="shared" si="4"/>
        <v>1.1940522965290001</v>
      </c>
      <c r="R10" s="18">
        <f t="shared" si="12"/>
        <v>1331.0053516793141</v>
      </c>
      <c r="S10" s="19" t="e">
        <f t="shared" si="15"/>
        <v>#DIV/0!</v>
      </c>
      <c r="T10" s="23" t="e">
        <f t="shared" si="16"/>
        <v>#DIV/0!</v>
      </c>
      <c r="U10" s="19">
        <f t="shared" si="17"/>
        <v>1.3246270624204945</v>
      </c>
      <c r="V10" s="23">
        <f t="shared" si="18"/>
        <v>4.7970209644069728E-2</v>
      </c>
      <c r="W10" s="20"/>
      <c r="X10" s="20"/>
      <c r="AB10" s="14"/>
    </row>
    <row r="11" spans="1:30" x14ac:dyDescent="0.55000000000000004">
      <c r="A11">
        <v>8</v>
      </c>
      <c r="B11">
        <v>78</v>
      </c>
      <c r="C11">
        <v>22</v>
      </c>
      <c r="D11" s="9">
        <f t="shared" si="5"/>
        <v>141854.87882700213</v>
      </c>
      <c r="E11" s="9">
        <f t="shared" si="0"/>
        <v>156040.36670970236</v>
      </c>
      <c r="F11" s="9">
        <f t="shared" si="6"/>
        <v>6447.9490375910063</v>
      </c>
      <c r="G11" s="9">
        <f t="shared" si="1"/>
        <v>149592.41767211136</v>
      </c>
      <c r="H11" s="27">
        <f t="shared" si="7"/>
        <v>-1547.5077690218416</v>
      </c>
      <c r="I11" s="11">
        <f t="shared" si="2"/>
        <v>4900.441268569165</v>
      </c>
      <c r="J11" s="11">
        <f t="shared" si="8"/>
        <v>2593.0651945128297</v>
      </c>
      <c r="K11" s="27">
        <f t="shared" si="13"/>
        <v>-388.95977917692443</v>
      </c>
      <c r="L11" s="11">
        <f t="shared" si="14"/>
        <v>33035.198629033366</v>
      </c>
      <c r="M11" s="13">
        <f t="shared" si="9"/>
        <v>194871.71000000014</v>
      </c>
      <c r="N11" s="13">
        <f t="shared" si="3"/>
        <v>146725.43605983802</v>
      </c>
      <c r="O11" s="34">
        <f t="shared" si="10"/>
        <v>-45883.615813985183</v>
      </c>
      <c r="P11" s="13">
        <f t="shared" si="11"/>
        <v>2262.6581261769388</v>
      </c>
      <c r="Q11" s="16">
        <f t="shared" si="4"/>
        <v>1.2298738654248702</v>
      </c>
      <c r="R11" s="18">
        <f t="shared" si="12"/>
        <v>1839.7481154665277</v>
      </c>
      <c r="S11" s="19" t="e">
        <f t="shared" si="15"/>
        <v>#DIV/0!</v>
      </c>
      <c r="T11" s="23" t="e">
        <f t="shared" si="16"/>
        <v>#DIV/0!</v>
      </c>
      <c r="U11" s="19">
        <f t="shared" si="17"/>
        <v>1.3281385643354091</v>
      </c>
      <c r="V11" s="23">
        <f t="shared" si="18"/>
        <v>4.1372723710652703E-2</v>
      </c>
      <c r="W11" s="24"/>
      <c r="X11" s="24"/>
      <c r="Y11" s="24"/>
      <c r="Z11" s="24"/>
    </row>
    <row r="12" spans="1:30" x14ac:dyDescent="0.55000000000000004">
      <c r="A12">
        <v>9</v>
      </c>
      <c r="B12">
        <v>79</v>
      </c>
      <c r="C12">
        <v>21.1</v>
      </c>
      <c r="D12" s="9">
        <f t="shared" si="5"/>
        <v>149592.41767211136</v>
      </c>
      <c r="E12" s="9">
        <f t="shared" si="0"/>
        <v>164551.65943932251</v>
      </c>
      <c r="F12" s="9">
        <f t="shared" si="6"/>
        <v>7089.6880413322915</v>
      </c>
      <c r="G12" s="9">
        <f t="shared" si="1"/>
        <v>157461.97139799022</v>
      </c>
      <c r="H12" s="27">
        <f t="shared" si="7"/>
        <v>-1701.5251299197498</v>
      </c>
      <c r="I12" s="11">
        <f t="shared" si="2"/>
        <v>5388.1629114125417</v>
      </c>
      <c r="J12" s="11">
        <f t="shared" si="8"/>
        <v>3303.5198629033366</v>
      </c>
      <c r="K12" s="27">
        <f t="shared" si="13"/>
        <v>-495.52797943550047</v>
      </c>
      <c r="L12" s="11">
        <f t="shared" si="14"/>
        <v>41231.353423913737</v>
      </c>
      <c r="M12" s="13">
        <f t="shared" si="9"/>
        <v>214358.88100000017</v>
      </c>
      <c r="N12" s="13">
        <f t="shared" si="3"/>
        <v>160902.45168638631</v>
      </c>
      <c r="O12" s="34">
        <f t="shared" si="10"/>
        <v>-50334.326547941746</v>
      </c>
      <c r="P12" s="13">
        <f t="shared" si="11"/>
        <v>3122.1027656721126</v>
      </c>
      <c r="Q12" s="16">
        <f t="shared" si="4"/>
        <v>1.2667700813876164</v>
      </c>
      <c r="R12" s="18">
        <f t="shared" si="12"/>
        <v>2464.6167536986427</v>
      </c>
      <c r="S12" s="19" t="e">
        <f t="shared" si="15"/>
        <v>#DIV/0!</v>
      </c>
      <c r="T12" s="23" t="e">
        <f t="shared" si="16"/>
        <v>#DIV/0!</v>
      </c>
      <c r="U12" s="19">
        <f t="shared" si="17"/>
        <v>1.3322288054243285</v>
      </c>
      <c r="V12" s="23">
        <f t="shared" si="18"/>
        <v>3.6507269785263308E-2</v>
      </c>
      <c r="W12" s="24"/>
      <c r="X12" s="24"/>
      <c r="Y12" s="24"/>
      <c r="Z12" s="24"/>
    </row>
    <row r="13" spans="1:30" ht="28.5" customHeight="1" x14ac:dyDescent="0.55000000000000004">
      <c r="A13">
        <v>10</v>
      </c>
      <c r="B13">
        <v>80</v>
      </c>
      <c r="C13">
        <v>20.2</v>
      </c>
      <c r="D13" s="9">
        <f t="shared" si="5"/>
        <v>157461.97139799022</v>
      </c>
      <c r="E13" s="9">
        <f t="shared" si="0"/>
        <v>173208.16853778926</v>
      </c>
      <c r="F13" s="9">
        <f t="shared" si="6"/>
        <v>7795.1470989104073</v>
      </c>
      <c r="G13" s="9">
        <f t="shared" si="1"/>
        <v>165413.02143887884</v>
      </c>
      <c r="H13" s="15">
        <f t="shared" si="7"/>
        <v>-1870.8353037384977</v>
      </c>
      <c r="I13" s="11">
        <f t="shared" si="2"/>
        <v>5924.3117951719096</v>
      </c>
      <c r="J13" s="11">
        <f t="shared" si="8"/>
        <v>4123.1353423913743</v>
      </c>
      <c r="K13" s="17">
        <f t="shared" si="13"/>
        <v>-618.47030135870614</v>
      </c>
      <c r="L13" s="11">
        <f t="shared" si="14"/>
        <v>50660.330260118317</v>
      </c>
      <c r="M13" s="13">
        <f t="shared" si="9"/>
        <v>235794.76910000021</v>
      </c>
      <c r="N13" s="13">
        <f t="shared" si="3"/>
        <v>176374.22655366623</v>
      </c>
      <c r="O13" s="34">
        <f t="shared" si="10"/>
        <v>-55216.756223092096</v>
      </c>
      <c r="P13" s="13">
        <f t="shared" si="11"/>
        <v>4203.7863232418822</v>
      </c>
      <c r="Q13" s="16">
        <f t="shared" si="4"/>
        <v>1.3047731838292449</v>
      </c>
      <c r="R13" s="18">
        <f t="shared" si="12"/>
        <v>3221.8521773298721</v>
      </c>
      <c r="S13" s="19" t="e">
        <f t="shared" si="15"/>
        <v>#DIV/0!</v>
      </c>
      <c r="T13" s="23" t="e">
        <f t="shared" si="16"/>
        <v>#DIV/0!</v>
      </c>
      <c r="U13" s="19">
        <f t="shared" si="17"/>
        <v>1.336900372052114</v>
      </c>
      <c r="V13" s="23">
        <f t="shared" si="18"/>
        <v>3.2787575989786433E-2</v>
      </c>
      <c r="W13" s="23"/>
      <c r="X13" s="24"/>
      <c r="Y13" s="24"/>
      <c r="Z13" s="24"/>
    </row>
    <row r="14" spans="1:30" x14ac:dyDescent="0.55000000000000004">
      <c r="A14">
        <v>11</v>
      </c>
      <c r="B14">
        <v>81</v>
      </c>
      <c r="C14">
        <v>19.399999999999999</v>
      </c>
      <c r="D14" s="9">
        <f t="shared" si="5"/>
        <v>165413.02143887884</v>
      </c>
      <c r="E14" s="9">
        <f t="shared" si="0"/>
        <v>181954.32358276675</v>
      </c>
      <c r="F14" s="9">
        <f t="shared" si="6"/>
        <v>8526.44440406592</v>
      </c>
      <c r="G14" s="9">
        <f t="shared" si="1"/>
        <v>173427.87917870082</v>
      </c>
      <c r="H14" s="15">
        <f t="shared" si="7"/>
        <v>-2046.3466569758207</v>
      </c>
      <c r="I14" s="11">
        <f t="shared" si="2"/>
        <v>6480.0977470900998</v>
      </c>
      <c r="J14" s="11">
        <f t="shared" si="8"/>
        <v>5066.0330260118317</v>
      </c>
      <c r="K14" s="17">
        <f t="shared" si="13"/>
        <v>-759.90495390177477</v>
      </c>
      <c r="L14" s="11">
        <f t="shared" si="14"/>
        <v>61446.55607931847</v>
      </c>
      <c r="M14" s="13">
        <f t="shared" si="9"/>
        <v>259374.24601000026</v>
      </c>
      <c r="N14" s="13">
        <f t="shared" si="3"/>
        <v>193251.74425513111</v>
      </c>
      <c r="O14" s="34">
        <f t="shared" si="10"/>
        <v>-60572.781576732028</v>
      </c>
      <c r="P14" s="13">
        <f t="shared" si="11"/>
        <v>5549.7201781371259</v>
      </c>
      <c r="Q14" s="16">
        <f t="shared" si="4"/>
        <v>1.3439163793441222</v>
      </c>
      <c r="R14" s="18">
        <f t="shared" si="12"/>
        <v>4129.5130139314042</v>
      </c>
      <c r="S14" s="19" t="e">
        <f t="shared" si="15"/>
        <v>#DIV/0!</v>
      </c>
      <c r="T14" s="23" t="e">
        <f t="shared" si="16"/>
        <v>#DIV/0!</v>
      </c>
      <c r="U14" s="19">
        <f t="shared" si="17"/>
        <v>1.3421573347745528</v>
      </c>
      <c r="V14" s="23">
        <f t="shared" si="18"/>
        <v>2.986510440798007E-2</v>
      </c>
      <c r="W14" s="23"/>
    </row>
    <row r="15" spans="1:30" x14ac:dyDescent="0.55000000000000004">
      <c r="A15">
        <v>12</v>
      </c>
      <c r="B15">
        <v>82</v>
      </c>
      <c r="C15">
        <v>18.5</v>
      </c>
      <c r="D15" s="9">
        <f t="shared" si="5"/>
        <v>173427.87917870082</v>
      </c>
      <c r="E15" s="9">
        <f t="shared" si="0"/>
        <v>190770.66709657092</v>
      </c>
      <c r="F15" s="9">
        <f t="shared" si="6"/>
        <v>9374.4799556054495</v>
      </c>
      <c r="G15" s="9">
        <f t="shared" si="1"/>
        <v>181396.18714096549</v>
      </c>
      <c r="H15" s="15">
        <f t="shared" si="7"/>
        <v>-2249.8751893453077</v>
      </c>
      <c r="I15" s="11">
        <f t="shared" si="2"/>
        <v>7124.6047662601413</v>
      </c>
      <c r="J15" s="11">
        <f t="shared" si="8"/>
        <v>6144.655607931847</v>
      </c>
      <c r="K15" s="17">
        <f t="shared" si="13"/>
        <v>-921.69834118977701</v>
      </c>
      <c r="L15" s="11">
        <f t="shared" si="14"/>
        <v>73794.118112320692</v>
      </c>
      <c r="M15" s="13">
        <f t="shared" si="9"/>
        <v>285311.67061100033</v>
      </c>
      <c r="N15" s="13">
        <f t="shared" si="3"/>
        <v>211655.22033945445</v>
      </c>
      <c r="O15" s="34">
        <f t="shared" si="10"/>
        <v>-66448.341389675028</v>
      </c>
      <c r="P15" s="13">
        <f t="shared" si="11"/>
        <v>7208.1088818708522</v>
      </c>
      <c r="Q15" s="16">
        <f t="shared" si="4"/>
        <v>1.3842338707244459</v>
      </c>
      <c r="R15" s="18">
        <f t="shared" si="12"/>
        <v>5207.2912203040169</v>
      </c>
      <c r="S15" s="19" t="e">
        <f t="shared" si="15"/>
        <v>#DIV/0!</v>
      </c>
      <c r="T15" s="23" t="e">
        <f t="shared" si="16"/>
        <v>#DIV/0!</v>
      </c>
      <c r="U15" s="19">
        <f t="shared" si="17"/>
        <v>1.3480020485836117</v>
      </c>
      <c r="V15" s="23">
        <f t="shared" si="18"/>
        <v>2.7519447110375683E-2</v>
      </c>
      <c r="W15" s="23"/>
    </row>
    <row r="16" spans="1:30" x14ac:dyDescent="0.55000000000000004">
      <c r="A16">
        <v>13</v>
      </c>
      <c r="B16">
        <v>83</v>
      </c>
      <c r="C16">
        <v>17.7</v>
      </c>
      <c r="D16" s="9">
        <f t="shared" si="5"/>
        <v>181396.18714096549</v>
      </c>
      <c r="E16" s="9">
        <f t="shared" si="0"/>
        <v>199535.80585506206</v>
      </c>
      <c r="F16" s="9">
        <f t="shared" si="6"/>
        <v>10248.372154856808</v>
      </c>
      <c r="G16" s="9">
        <f t="shared" si="1"/>
        <v>189287.43370020526</v>
      </c>
      <c r="H16" s="15">
        <f t="shared" si="7"/>
        <v>-2459.6093171656339</v>
      </c>
      <c r="I16" s="11">
        <f t="shared" si="2"/>
        <v>7788.7628376911744</v>
      </c>
      <c r="J16" s="11">
        <f t="shared" si="8"/>
        <v>7379.4118112320693</v>
      </c>
      <c r="K16" s="17">
        <f t="shared" si="13"/>
        <v>-1106.9117716848104</v>
      </c>
      <c r="L16" s="11">
        <f t="shared" si="14"/>
        <v>87855.380989559126</v>
      </c>
      <c r="M16" s="13">
        <f t="shared" si="9"/>
        <v>313842.8376721004</v>
      </c>
      <c r="N16" s="13">
        <f t="shared" si="3"/>
        <v>231713.83060171513</v>
      </c>
      <c r="O16" s="34">
        <f t="shared" si="10"/>
        <v>-72893.830504473503</v>
      </c>
      <c r="P16" s="13">
        <f t="shared" si="11"/>
        <v>9235.1765659117664</v>
      </c>
      <c r="Q16" s="16">
        <f t="shared" si="4"/>
        <v>1.4257608868461793</v>
      </c>
      <c r="R16" s="18">
        <f t="shared" si="12"/>
        <v>6477.3670333601458</v>
      </c>
      <c r="S16" s="19" t="e">
        <f t="shared" si="15"/>
        <v>#DIV/0!</v>
      </c>
      <c r="T16" s="23" t="e">
        <f t="shared" si="16"/>
        <v>#DIV/0!</v>
      </c>
      <c r="U16" s="19">
        <f t="shared" si="17"/>
        <v>1.3544415404860057</v>
      </c>
      <c r="V16" s="23">
        <f t="shared" si="18"/>
        <v>2.5604746481084684E-2</v>
      </c>
      <c r="W16" s="23"/>
    </row>
    <row r="17" spans="1:26" x14ac:dyDescent="0.55000000000000004">
      <c r="A17">
        <v>14</v>
      </c>
      <c r="B17">
        <v>84</v>
      </c>
      <c r="C17">
        <v>16.8</v>
      </c>
      <c r="D17" s="9">
        <f t="shared" si="5"/>
        <v>189287.43370020526</v>
      </c>
      <c r="E17" s="9">
        <f t="shared" si="0"/>
        <v>208216.17707022579</v>
      </c>
      <c r="F17" s="9">
        <f t="shared" si="6"/>
        <v>11267.109148821741</v>
      </c>
      <c r="G17" s="9">
        <f t="shared" si="1"/>
        <v>196949.06792140406</v>
      </c>
      <c r="H17" s="15">
        <f t="shared" si="7"/>
        <v>-2704.1061957172178</v>
      </c>
      <c r="I17" s="11">
        <f t="shared" si="2"/>
        <v>8563.002953104522</v>
      </c>
      <c r="J17" s="11">
        <f t="shared" si="8"/>
        <v>8785.5380989559126</v>
      </c>
      <c r="K17" s="17">
        <f t="shared" si="13"/>
        <v>-1317.8307148433869</v>
      </c>
      <c r="L17" s="11">
        <f t="shared" si="14"/>
        <v>103886.09132677619</v>
      </c>
      <c r="M17" s="13">
        <f t="shared" si="9"/>
        <v>345227.12143931049</v>
      </c>
      <c r="N17" s="13">
        <f t="shared" si="3"/>
        <v>253567.38294704328</v>
      </c>
      <c r="O17" s="34">
        <f t="shared" si="10"/>
        <v>-79964.532063407431</v>
      </c>
      <c r="P17" s="13">
        <f t="shared" si="11"/>
        <v>11695.206428859776</v>
      </c>
      <c r="Q17" s="16">
        <f t="shared" si="4"/>
        <v>1.4685337134515648</v>
      </c>
      <c r="R17" s="18">
        <f t="shared" si="12"/>
        <v>7963.866489228888</v>
      </c>
      <c r="S17" s="19" t="e">
        <f t="shared" si="15"/>
        <v>#DIV/0!</v>
      </c>
      <c r="T17" s="23" t="e">
        <f t="shared" si="16"/>
        <v>#DIV/0!</v>
      </c>
      <c r="U17" s="19">
        <f t="shared" si="17"/>
        <v>1.3614807923123537</v>
      </c>
      <c r="V17" s="23">
        <f t="shared" si="18"/>
        <v>2.4020328907151001E-2</v>
      </c>
      <c r="W17" s="23"/>
    </row>
    <row r="18" spans="1:26" ht="29.1" customHeight="1" x14ac:dyDescent="0.55000000000000004">
      <c r="A18">
        <v>15</v>
      </c>
      <c r="B18">
        <v>85</v>
      </c>
      <c r="C18">
        <v>16</v>
      </c>
      <c r="D18" s="9">
        <f t="shared" si="5"/>
        <v>196949.06792140406</v>
      </c>
      <c r="E18" s="9">
        <f t="shared" si="0"/>
        <v>216643.97471354448</v>
      </c>
      <c r="F18" s="9">
        <f t="shared" si="6"/>
        <v>12309.316745087754</v>
      </c>
      <c r="G18" s="9">
        <f t="shared" si="1"/>
        <v>204334.65796845671</v>
      </c>
      <c r="H18" s="15">
        <f t="shared" si="7"/>
        <v>-2954.236018821061</v>
      </c>
      <c r="I18" s="11">
        <f t="shared" si="2"/>
        <v>9355.0807262666931</v>
      </c>
      <c r="J18" s="11">
        <f t="shared" si="8"/>
        <v>10388.60913267762</v>
      </c>
      <c r="K18" s="17">
        <f t="shared" si="13"/>
        <v>-1558.2913699016431</v>
      </c>
      <c r="L18" s="11">
        <f t="shared" si="14"/>
        <v>122071.48981581886</v>
      </c>
      <c r="M18" s="13">
        <f t="shared" si="9"/>
        <v>379749.83358324156</v>
      </c>
      <c r="N18" s="13">
        <f t="shared" si="3"/>
        <v>277365.82987184596</v>
      </c>
      <c r="O18" s="34">
        <f t="shared" si="10"/>
        <v>-87721.091673557952</v>
      </c>
      <c r="P18" s="13">
        <f t="shared" si="11"/>
        <v>14662.912037837654</v>
      </c>
      <c r="Q18" s="16">
        <f t="shared" si="4"/>
        <v>1.5125897248551119</v>
      </c>
      <c r="R18" s="18">
        <f t="shared" si="12"/>
        <v>9693.9122333666437</v>
      </c>
      <c r="S18" s="25" t="e">
        <f t="shared" si="15"/>
        <v>#DIV/0!</v>
      </c>
      <c r="T18" s="26" t="e">
        <f t="shared" si="16"/>
        <v>#DIV/0!</v>
      </c>
      <c r="U18" s="25">
        <f t="shared" si="17"/>
        <v>1.3691298375099092</v>
      </c>
      <c r="V18" s="26">
        <f t="shared" si="18"/>
        <v>2.2694794420844877E-2</v>
      </c>
      <c r="W18" s="19"/>
      <c r="Z18" s="10"/>
    </row>
    <row r="19" spans="1:26" x14ac:dyDescent="0.55000000000000004">
      <c r="A19">
        <v>16</v>
      </c>
      <c r="B19">
        <v>86</v>
      </c>
      <c r="C19">
        <v>15.2</v>
      </c>
      <c r="D19" s="9">
        <f t="shared" si="5"/>
        <v>204334.65796845671</v>
      </c>
      <c r="E19" s="9">
        <f t="shared" si="0"/>
        <v>224768.12376530241</v>
      </c>
      <c r="F19" s="9">
        <f t="shared" si="6"/>
        <v>13443.069603187942</v>
      </c>
      <c r="G19" s="9">
        <f t="shared" si="1"/>
        <v>211325.05416211448</v>
      </c>
      <c r="H19" s="15">
        <f t="shared" si="7"/>
        <v>-3226.3367047651059</v>
      </c>
      <c r="I19" s="11">
        <f t="shared" si="2"/>
        <v>10216.732898422835</v>
      </c>
      <c r="J19" s="11">
        <f t="shared" si="8"/>
        <v>12207.148981581886</v>
      </c>
      <c r="K19" s="17">
        <f t="shared" si="13"/>
        <v>-1831.0723472372829</v>
      </c>
      <c r="L19" s="11">
        <f t="shared" si="14"/>
        <v>142664.2993485863</v>
      </c>
      <c r="M19" s="13">
        <f t="shared" si="9"/>
        <v>417724.81694156578</v>
      </c>
      <c r="N19" s="13">
        <f t="shared" si="3"/>
        <v>303271.34051179327</v>
      </c>
      <c r="O19" s="34">
        <f t="shared" si="10"/>
        <v>-96230.037565893072</v>
      </c>
      <c r="P19" s="13">
        <f t="shared" si="11"/>
        <v>18223.438863879433</v>
      </c>
      <c r="Q19" s="16">
        <f t="shared" si="4"/>
        <v>1.5579674166007653</v>
      </c>
      <c r="R19" s="18">
        <f t="shared" si="12"/>
        <v>11696.931957434675</v>
      </c>
      <c r="S19" s="19" t="e">
        <f t="shared" si="15"/>
        <v>#DIV/0!</v>
      </c>
      <c r="T19" s="23" t="e">
        <f t="shared" si="16"/>
        <v>#DIV/0!</v>
      </c>
      <c r="U19" s="19">
        <f t="shared" si="17"/>
        <v>1.3773962822752182</v>
      </c>
      <c r="V19" s="23">
        <f t="shared" si="18"/>
        <v>2.1575793746746896E-2</v>
      </c>
      <c r="W19" s="23"/>
    </row>
    <row r="20" spans="1:26" x14ac:dyDescent="0.55000000000000004">
      <c r="A20">
        <v>17</v>
      </c>
      <c r="B20">
        <v>87</v>
      </c>
      <c r="C20">
        <v>14.4</v>
      </c>
      <c r="D20" s="9">
        <f t="shared" si="5"/>
        <v>211325.05416211448</v>
      </c>
      <c r="E20" s="9">
        <f t="shared" si="0"/>
        <v>232457.55957832595</v>
      </c>
      <c r="F20" s="9">
        <f t="shared" si="6"/>
        <v>14675.350983480172</v>
      </c>
      <c r="G20" s="9">
        <f t="shared" si="1"/>
        <v>217782.20859484578</v>
      </c>
      <c r="H20" s="15">
        <f t="shared" si="7"/>
        <v>-3522.0842360352412</v>
      </c>
      <c r="I20" s="11">
        <f t="shared" si="2"/>
        <v>11153.26674744493</v>
      </c>
      <c r="J20" s="11">
        <f t="shared" si="8"/>
        <v>14266.42993485863</v>
      </c>
      <c r="K20" s="17">
        <f t="shared" si="13"/>
        <v>-2139.9644902287946</v>
      </c>
      <c r="L20" s="11">
        <f t="shared" si="14"/>
        <v>165944.03154066106</v>
      </c>
      <c r="M20" s="13">
        <f t="shared" si="9"/>
        <v>459497.29863572237</v>
      </c>
      <c r="N20" s="13">
        <f t="shared" si="3"/>
        <v>331458.51007274387</v>
      </c>
      <c r="O20" s="34">
        <f t="shared" si="10"/>
        <v>-105564.3512097847</v>
      </c>
      <c r="P20" s="13">
        <f t="shared" si="11"/>
        <v>22474.437353193804</v>
      </c>
      <c r="Q20" s="16">
        <f t="shared" si="4"/>
        <v>1.6047064390987884</v>
      </c>
      <c r="R20" s="18">
        <f t="shared" si="12"/>
        <v>14005.326336083979</v>
      </c>
      <c r="S20" s="19" t="e">
        <f t="shared" si="15"/>
        <v>#DIV/0!</v>
      </c>
      <c r="T20" s="23" t="e">
        <f t="shared" si="16"/>
        <v>#DIV/0!</v>
      </c>
      <c r="U20" s="19">
        <f t="shared" si="17"/>
        <v>1.3862890367028995</v>
      </c>
      <c r="V20" s="23">
        <f t="shared" si="18"/>
        <v>2.0624200298169804E-2</v>
      </c>
      <c r="W20" s="23"/>
    </row>
    <row r="21" spans="1:26" x14ac:dyDescent="0.55000000000000004">
      <c r="A21">
        <v>18</v>
      </c>
      <c r="B21">
        <v>88</v>
      </c>
      <c r="C21">
        <v>13.7</v>
      </c>
      <c r="D21" s="9">
        <f t="shared" si="5"/>
        <v>217782.20859484578</v>
      </c>
      <c r="E21" s="9">
        <f t="shared" si="0"/>
        <v>239560.42945433038</v>
      </c>
      <c r="F21" s="9">
        <f t="shared" si="6"/>
        <v>15896.511576266117</v>
      </c>
      <c r="G21" s="9">
        <f t="shared" si="1"/>
        <v>223663.91787806427</v>
      </c>
      <c r="H21" s="15">
        <f t="shared" si="7"/>
        <v>-3815.162778303868</v>
      </c>
      <c r="I21" s="11">
        <f t="shared" si="2"/>
        <v>12081.34879796225</v>
      </c>
      <c r="J21" s="11">
        <f t="shared" si="8"/>
        <v>16594.403154066105</v>
      </c>
      <c r="K21" s="17">
        <f t="shared" si="13"/>
        <v>-2489.1604731099155</v>
      </c>
      <c r="L21" s="11">
        <f t="shared" si="14"/>
        <v>192130.62301957948</v>
      </c>
      <c r="M21" s="13">
        <f t="shared" si="9"/>
        <v>505447.02849929465</v>
      </c>
      <c r="N21" s="13">
        <f t="shared" si="3"/>
        <v>362115.2006069083</v>
      </c>
      <c r="O21" s="34">
        <f t="shared" si="10"/>
        <v>-115804.09327713381</v>
      </c>
      <c r="P21" s="13">
        <f t="shared" si="11"/>
        <v>27527.734615252542</v>
      </c>
      <c r="Q21" s="16">
        <f t="shared" si="4"/>
        <v>1.652847632271752</v>
      </c>
      <c r="R21" s="18">
        <f t="shared" si="12"/>
        <v>16654.732159078161</v>
      </c>
      <c r="S21" s="19" t="e">
        <f t="shared" si="15"/>
        <v>#DIV/0!</v>
      </c>
      <c r="T21" s="23" t="e">
        <f t="shared" si="16"/>
        <v>#DIV/0!</v>
      </c>
      <c r="U21" s="19">
        <f t="shared" si="17"/>
        <v>1.395818313211268</v>
      </c>
      <c r="V21" s="23">
        <f t="shared" si="18"/>
        <v>1.9810188685479346E-2</v>
      </c>
      <c r="W21" s="23"/>
    </row>
    <row r="22" spans="1:26" x14ac:dyDescent="0.55000000000000004">
      <c r="A22">
        <v>19</v>
      </c>
      <c r="B22">
        <v>89</v>
      </c>
      <c r="C22">
        <v>12.9</v>
      </c>
      <c r="D22" s="9">
        <f t="shared" si="5"/>
        <v>223663.91787806427</v>
      </c>
      <c r="E22" s="9">
        <f t="shared" si="0"/>
        <v>246030.30966587071</v>
      </c>
      <c r="F22" s="9">
        <f t="shared" si="6"/>
        <v>17338.28820760188</v>
      </c>
      <c r="G22" s="9">
        <f t="shared" si="1"/>
        <v>228692.02145826883</v>
      </c>
      <c r="H22" s="15">
        <f t="shared" si="7"/>
        <v>-4161.1891698244508</v>
      </c>
      <c r="I22" s="11">
        <f t="shared" si="2"/>
        <v>13177.099037777429</v>
      </c>
      <c r="J22" s="11">
        <f t="shared" si="8"/>
        <v>19213.062301957947</v>
      </c>
      <c r="K22" s="17">
        <f t="shared" si="13"/>
        <v>-2881.959345293692</v>
      </c>
      <c r="L22" s="11">
        <f t="shared" si="14"/>
        <v>221638.82501402116</v>
      </c>
      <c r="M22" s="13">
        <f t="shared" si="9"/>
        <v>555991.73134922411</v>
      </c>
      <c r="N22" s="13">
        <f t="shared" si="3"/>
        <v>395444.76132230548</v>
      </c>
      <c r="O22" s="34">
        <f t="shared" si="10"/>
        <v>-127037.09032501579</v>
      </c>
      <c r="P22" s="13">
        <f t="shared" si="11"/>
        <v>33509.879701902842</v>
      </c>
      <c r="Q22" s="16">
        <f t="shared" si="4"/>
        <v>1.7024330612399046</v>
      </c>
      <c r="R22" s="18">
        <f t="shared" si="12"/>
        <v>19683.522638768041</v>
      </c>
      <c r="S22" s="19" t="e">
        <f t="shared" si="15"/>
        <v>#DIV/0!</v>
      </c>
      <c r="T22" s="23" t="e">
        <f t="shared" si="16"/>
        <v>#DIV/0!</v>
      </c>
      <c r="U22" s="19">
        <f t="shared" si="17"/>
        <v>1.4059908885632335</v>
      </c>
      <c r="V22" s="23">
        <f t="shared" si="18"/>
        <v>1.9110439353009934E-2</v>
      </c>
      <c r="W22" s="23"/>
    </row>
    <row r="23" spans="1:26" ht="27.9" customHeight="1" x14ac:dyDescent="0.55000000000000004">
      <c r="A23">
        <v>20</v>
      </c>
      <c r="B23">
        <v>90</v>
      </c>
      <c r="C23">
        <v>12.2</v>
      </c>
      <c r="D23" s="9">
        <f t="shared" si="5"/>
        <v>228692.02145826883</v>
      </c>
      <c r="E23" s="9">
        <f t="shared" si="0"/>
        <v>251561.22360409575</v>
      </c>
      <c r="F23" s="9">
        <f t="shared" si="6"/>
        <v>18745.24766051384</v>
      </c>
      <c r="G23" s="9">
        <f t="shared" si="1"/>
        <v>232815.9759435819</v>
      </c>
      <c r="H23" s="15">
        <f t="shared" si="7"/>
        <v>-4498.8594385233218</v>
      </c>
      <c r="I23" s="11">
        <f t="shared" si="2"/>
        <v>14246.388221990517</v>
      </c>
      <c r="J23" s="11">
        <f t="shared" si="8"/>
        <v>22163.882501402117</v>
      </c>
      <c r="K23" s="17">
        <f t="shared" si="13"/>
        <v>-3324.5823752103174</v>
      </c>
      <c r="L23" s="11">
        <f t="shared" si="14"/>
        <v>254724.51336220346</v>
      </c>
      <c r="M23" s="13">
        <f t="shared" si="9"/>
        <v>611590.90448414662</v>
      </c>
      <c r="N23" s="13">
        <f t="shared" si="3"/>
        <v>431664.65507932572</v>
      </c>
      <c r="O23" s="34">
        <f t="shared" si="10"/>
        <v>-139359.6880865423</v>
      </c>
      <c r="P23" s="13">
        <f t="shared" si="11"/>
        <v>40566.561318278604</v>
      </c>
      <c r="Q23" s="16">
        <f t="shared" si="4"/>
        <v>1.7535060530771018</v>
      </c>
      <c r="R23" s="18">
        <f t="shared" si="12"/>
        <v>23134.543075623413</v>
      </c>
      <c r="S23" s="19" t="e">
        <f t="shared" si="15"/>
        <v>#DIV/0!</v>
      </c>
      <c r="T23" s="23" t="e">
        <f t="shared" si="16"/>
        <v>#DIV/0!</v>
      </c>
      <c r="U23" s="19">
        <f t="shared" si="17"/>
        <v>1.4168195085876476</v>
      </c>
      <c r="V23" s="23">
        <f t="shared" si="18"/>
        <v>1.8506775719961288E-2</v>
      </c>
      <c r="W23" s="23"/>
    </row>
    <row r="24" spans="1:26" x14ac:dyDescent="0.55000000000000004">
      <c r="A24">
        <v>21</v>
      </c>
      <c r="B24">
        <v>91</v>
      </c>
      <c r="C24">
        <v>11.5</v>
      </c>
      <c r="D24" s="9">
        <f t="shared" si="5"/>
        <v>232815.9759435819</v>
      </c>
      <c r="E24" s="9">
        <f t="shared" si="0"/>
        <v>256097.5735379401</v>
      </c>
      <c r="F24" s="9">
        <f t="shared" si="6"/>
        <v>20244.867473354949</v>
      </c>
      <c r="G24" s="9">
        <f t="shared" si="1"/>
        <v>235852.70606458516</v>
      </c>
      <c r="H24" s="15">
        <f t="shared" si="7"/>
        <v>-4858.7681936051877</v>
      </c>
      <c r="I24" s="11">
        <f t="shared" si="2"/>
        <v>15386.09927974976</v>
      </c>
      <c r="J24" s="11">
        <f t="shared" si="8"/>
        <v>25472.451336220347</v>
      </c>
      <c r="K24" s="17">
        <f t="shared" si="13"/>
        <v>-3820.8677004330521</v>
      </c>
      <c r="L24" s="11">
        <f t="shared" si="14"/>
        <v>291762.19627774053</v>
      </c>
      <c r="M24" s="13">
        <f t="shared" si="9"/>
        <v>672749.9949325613</v>
      </c>
      <c r="N24" s="13">
        <f t="shared" si="3"/>
        <v>471010.25288682524</v>
      </c>
      <c r="O24" s="34">
        <f t="shared" si="10"/>
        <v>-152877.57783093691</v>
      </c>
      <c r="P24" s="13">
        <f t="shared" si="11"/>
        <v>48862.164214799152</v>
      </c>
      <c r="Q24" s="16">
        <f t="shared" si="4"/>
        <v>1.806111234669415</v>
      </c>
      <c r="R24" s="18">
        <f t="shared" si="12"/>
        <v>27053.795622805443</v>
      </c>
      <c r="S24" s="19" t="e">
        <f t="shared" si="15"/>
        <v>#DIV/0!</v>
      </c>
      <c r="T24" s="23" t="e">
        <f t="shared" si="16"/>
        <v>#DIV/0!</v>
      </c>
      <c r="U24" s="19">
        <f t="shared" si="17"/>
        <v>1.4283128462900154</v>
      </c>
      <c r="V24" s="23">
        <f t="shared" si="18"/>
        <v>1.7984503989157075E-2</v>
      </c>
      <c r="W24" s="23"/>
    </row>
    <row r="25" spans="1:26" x14ac:dyDescent="0.55000000000000004">
      <c r="A25">
        <v>22</v>
      </c>
      <c r="B25">
        <v>92</v>
      </c>
      <c r="C25">
        <v>10.8</v>
      </c>
      <c r="D25" s="9">
        <f t="shared" si="5"/>
        <v>235852.70606458516</v>
      </c>
      <c r="E25" s="9">
        <f t="shared" si="0"/>
        <v>259437.9766710437</v>
      </c>
      <c r="F25" s="9">
        <f t="shared" si="6"/>
        <v>21838.213524498624</v>
      </c>
      <c r="G25" s="9">
        <f t="shared" si="1"/>
        <v>237599.76314654507</v>
      </c>
      <c r="H25" s="15">
        <f t="shared" si="7"/>
        <v>-5241.1712458796692</v>
      </c>
      <c r="I25" s="11">
        <f t="shared" si="2"/>
        <v>16597.042278618956</v>
      </c>
      <c r="J25" s="11">
        <f t="shared" si="8"/>
        <v>29176.219627774055</v>
      </c>
      <c r="K25" s="17">
        <f t="shared" si="13"/>
        <v>-4376.4329441661084</v>
      </c>
      <c r="L25" s="11">
        <f t="shared" si="14"/>
        <v>333159.02523996739</v>
      </c>
      <c r="M25" s="13">
        <f t="shared" si="9"/>
        <v>740024.99442581751</v>
      </c>
      <c r="N25" s="13">
        <f t="shared" si="3"/>
        <v>513734.84523134166</v>
      </c>
      <c r="O25" s="34">
        <f t="shared" si="10"/>
        <v>-167706.70288053778</v>
      </c>
      <c r="P25" s="13">
        <f t="shared" si="11"/>
        <v>58583.446313938068</v>
      </c>
      <c r="Q25" s="16">
        <f t="shared" si="4"/>
        <v>1.8602945717094976</v>
      </c>
      <c r="R25" s="18">
        <f t="shared" si="12"/>
        <v>31491.489146314845</v>
      </c>
      <c r="S25" s="19" t="e">
        <f t="shared" si="15"/>
        <v>#DIV/0!</v>
      </c>
      <c r="T25" s="23" t="e">
        <f t="shared" si="16"/>
        <v>#DIV/0!</v>
      </c>
      <c r="U25" s="19">
        <f t="shared" si="17"/>
        <v>1.4404804371262268</v>
      </c>
      <c r="V25" s="23">
        <f t="shared" si="18"/>
        <v>1.7531750846879079E-2</v>
      </c>
      <c r="W25" s="23"/>
    </row>
    <row r="26" spans="1:26" x14ac:dyDescent="0.55000000000000004">
      <c r="A26">
        <v>23</v>
      </c>
      <c r="B26">
        <v>93</v>
      </c>
      <c r="C26">
        <v>10.1</v>
      </c>
      <c r="D26" s="9">
        <f t="shared" si="5"/>
        <v>237599.76314654507</v>
      </c>
      <c r="E26" s="9">
        <f t="shared" si="0"/>
        <v>261359.73946119958</v>
      </c>
      <c r="F26" s="9">
        <f t="shared" si="6"/>
        <v>23524.729024410404</v>
      </c>
      <c r="G26" s="9">
        <f t="shared" si="1"/>
        <v>237835.01043678919</v>
      </c>
      <c r="H26" s="15">
        <f t="shared" si="7"/>
        <v>-5645.934965858497</v>
      </c>
      <c r="I26" s="11">
        <f t="shared" si="2"/>
        <v>17878.794058551906</v>
      </c>
      <c r="J26" s="11">
        <f t="shared" si="8"/>
        <v>33315.902523996738</v>
      </c>
      <c r="K26" s="17">
        <f t="shared" si="13"/>
        <v>-4997.3853785995107</v>
      </c>
      <c r="L26" s="11">
        <f t="shared" si="14"/>
        <v>379356.33644391649</v>
      </c>
      <c r="M26" s="13">
        <f t="shared" si="9"/>
        <v>814027.4938683993</v>
      </c>
      <c r="N26" s="13">
        <f t="shared" si="3"/>
        <v>560110.94437587634</v>
      </c>
      <c r="O26" s="34">
        <f t="shared" si="10"/>
        <v>-183974.25305994993</v>
      </c>
      <c r="P26" s="13">
        <f t="shared" si="11"/>
        <v>69942.296432573028</v>
      </c>
      <c r="Q26" s="16">
        <f t="shared" si="4"/>
        <v>1.9161034088607827</v>
      </c>
      <c r="R26" s="18">
        <f t="shared" si="12"/>
        <v>36502.360002666632</v>
      </c>
      <c r="S26" s="19" t="e">
        <f t="shared" si="15"/>
        <v>#DIV/0!</v>
      </c>
      <c r="T26" s="23" t="e">
        <f t="shared" si="16"/>
        <v>#DIV/0!</v>
      </c>
      <c r="U26" s="19">
        <f t="shared" si="17"/>
        <v>1.4533325978399843</v>
      </c>
      <c r="V26" s="23">
        <f t="shared" si="18"/>
        <v>1.7138815511123617E-2</v>
      </c>
      <c r="W26" s="23"/>
    </row>
    <row r="27" spans="1:26" x14ac:dyDescent="0.55000000000000004">
      <c r="A27">
        <v>24</v>
      </c>
      <c r="B27">
        <v>94</v>
      </c>
      <c r="C27">
        <v>9.5</v>
      </c>
      <c r="D27" s="9">
        <f t="shared" si="5"/>
        <v>237835.01043678919</v>
      </c>
      <c r="E27" s="9">
        <f t="shared" si="0"/>
        <v>261618.51148046812</v>
      </c>
      <c r="F27" s="9">
        <f t="shared" si="6"/>
        <v>25035.264256504124</v>
      </c>
      <c r="G27" s="9">
        <f t="shared" si="1"/>
        <v>236583.24722396399</v>
      </c>
      <c r="H27" s="15">
        <f t="shared" si="7"/>
        <v>-6008.4634215609894</v>
      </c>
      <c r="I27" s="11">
        <f t="shared" si="2"/>
        <v>19026.800834943133</v>
      </c>
      <c r="J27" s="11">
        <f t="shared" si="8"/>
        <v>37935.633644391652</v>
      </c>
      <c r="K27" s="17">
        <f t="shared" si="13"/>
        <v>-5690.3450466587474</v>
      </c>
      <c r="L27" s="11">
        <f t="shared" si="14"/>
        <v>430628.42587659252</v>
      </c>
      <c r="M27" s="13">
        <f t="shared" si="9"/>
        <v>895430.24325523933</v>
      </c>
      <c r="N27" s="13">
        <f t="shared" si="3"/>
        <v>610431.69376680511</v>
      </c>
      <c r="O27" s="34">
        <f t="shared" si="10"/>
        <v>-201819.75560676507</v>
      </c>
      <c r="P27" s="13">
        <f t="shared" si="11"/>
        <v>83178.793881669146</v>
      </c>
      <c r="Q27" s="16">
        <f t="shared" si="4"/>
        <v>1.9735865111266062</v>
      </c>
      <c r="R27" s="18">
        <f t="shared" si="12"/>
        <v>42146.008504176083</v>
      </c>
      <c r="S27" s="19" t="e">
        <f t="shared" si="15"/>
        <v>#DIV/0!</v>
      </c>
      <c r="T27" s="23" t="e">
        <f t="shared" si="16"/>
        <v>#DIV/0!</v>
      </c>
      <c r="U27" s="19">
        <f t="shared" si="17"/>
        <v>1.466880328132681</v>
      </c>
      <c r="V27" s="23">
        <f t="shared" si="18"/>
        <v>1.6797691396986281E-2</v>
      </c>
      <c r="W27" s="23"/>
    </row>
    <row r="28" spans="1:26" ht="28.8" customHeight="1" x14ac:dyDescent="0.55000000000000004">
      <c r="A28">
        <v>25</v>
      </c>
      <c r="B28">
        <v>95</v>
      </c>
      <c r="C28">
        <v>8.9</v>
      </c>
      <c r="D28" s="9">
        <f t="shared" si="5"/>
        <v>236583.24722396399</v>
      </c>
      <c r="E28" s="9">
        <f t="shared" si="0"/>
        <v>260241.5719463604</v>
      </c>
      <c r="F28" s="9">
        <f t="shared" si="6"/>
        <v>26582.387328535278</v>
      </c>
      <c r="G28" s="9">
        <f t="shared" si="1"/>
        <v>233659.18461782511</v>
      </c>
      <c r="H28" s="15">
        <f t="shared" si="7"/>
        <v>-6379.7729588484663</v>
      </c>
      <c r="I28" s="11">
        <f t="shared" si="2"/>
        <v>20202.614369686813</v>
      </c>
      <c r="J28" s="11">
        <f t="shared" si="8"/>
        <v>43062.842587659252</v>
      </c>
      <c r="K28" s="17">
        <f t="shared" si="13"/>
        <v>-6459.4263881488878</v>
      </c>
      <c r="L28" s="11">
        <f t="shared" si="14"/>
        <v>487434.45644578966</v>
      </c>
      <c r="M28" s="13">
        <f t="shared" si="9"/>
        <v>984973.26758076332</v>
      </c>
      <c r="N28" s="13">
        <f t="shared" si="3"/>
        <v>665015.43675533682</v>
      </c>
      <c r="O28" s="34">
        <f t="shared" si="10"/>
        <v>-221396.27190062127</v>
      </c>
      <c r="P28" s="13">
        <f t="shared" si="11"/>
        <v>98561.558924805227</v>
      </c>
      <c r="Q28" s="16">
        <f t="shared" si="4"/>
        <v>2.0327941064604045</v>
      </c>
      <c r="R28" s="18">
        <f t="shared" si="12"/>
        <v>48485.755941326097</v>
      </c>
      <c r="S28" s="25" t="e">
        <f t="shared" si="15"/>
        <v>#DIV/0!</v>
      </c>
      <c r="T28" s="26" t="e">
        <f t="shared" si="16"/>
        <v>#DIV/0!</v>
      </c>
      <c r="U28" s="25">
        <f t="shared" si="17"/>
        <v>1.4811284267122071</v>
      </c>
      <c r="V28" s="26">
        <f t="shared" si="18"/>
        <v>1.6501514148575147E-2</v>
      </c>
      <c r="W28" s="23"/>
    </row>
    <row r="29" spans="1:26" x14ac:dyDescent="0.55000000000000004">
      <c r="A29">
        <v>26</v>
      </c>
      <c r="B29">
        <v>96</v>
      </c>
      <c r="C29">
        <v>8.4</v>
      </c>
      <c r="D29" s="9">
        <f t="shared" si="5"/>
        <v>233659.18461782511</v>
      </c>
      <c r="E29" s="9">
        <f t="shared" si="0"/>
        <v>257025.10307960765</v>
      </c>
      <c r="F29" s="9">
        <f t="shared" si="6"/>
        <v>27816.569597360132</v>
      </c>
      <c r="G29" s="9">
        <f t="shared" si="1"/>
        <v>229208.53348224753</v>
      </c>
      <c r="H29" s="15">
        <f t="shared" si="7"/>
        <v>-6675.9767033664311</v>
      </c>
      <c r="I29" s="11">
        <f t="shared" si="2"/>
        <v>21140.5928939937</v>
      </c>
      <c r="J29" s="11">
        <f t="shared" si="8"/>
        <v>48743.445644578969</v>
      </c>
      <c r="K29" s="17">
        <f t="shared" si="13"/>
        <v>-7311.5168466868454</v>
      </c>
      <c r="L29" s="11">
        <f t="shared" si="14"/>
        <v>550006.97813767556</v>
      </c>
      <c r="M29" s="13">
        <f t="shared" si="9"/>
        <v>1083470.5943388396</v>
      </c>
      <c r="N29" s="13">
        <f t="shared" si="3"/>
        <v>724205.46358418372</v>
      </c>
      <c r="O29" s="34">
        <f t="shared" si="10"/>
        <v>-242871.71027498154</v>
      </c>
      <c r="P29" s="13">
        <f t="shared" si="11"/>
        <v>116393.42047967439</v>
      </c>
      <c r="Q29" s="16">
        <f t="shared" si="4"/>
        <v>2.0937779296542165</v>
      </c>
      <c r="R29" s="18">
        <f t="shared" si="12"/>
        <v>55590.14584650653</v>
      </c>
      <c r="S29" s="19" t="e">
        <f t="shared" si="15"/>
        <v>#DIV/0!</v>
      </c>
      <c r="T29" s="23" t="e">
        <f t="shared" si="16"/>
        <v>#DIV/0!</v>
      </c>
      <c r="U29" s="19">
        <f t="shared" si="17"/>
        <v>1.4960817735019669</v>
      </c>
      <c r="V29" s="23">
        <f t="shared" si="18"/>
        <v>1.6244511959663699E-2</v>
      </c>
      <c r="W29" s="23"/>
    </row>
    <row r="30" spans="1:26" x14ac:dyDescent="0.55000000000000004">
      <c r="A30">
        <v>27</v>
      </c>
      <c r="B30">
        <v>97</v>
      </c>
      <c r="C30">
        <v>7.8</v>
      </c>
      <c r="D30" s="9">
        <f t="shared" si="5"/>
        <v>229208.53348224753</v>
      </c>
      <c r="E30" s="9">
        <f t="shared" si="0"/>
        <v>252129.3868304723</v>
      </c>
      <c r="F30" s="9">
        <f t="shared" si="6"/>
        <v>29385.709420800966</v>
      </c>
      <c r="G30" s="9">
        <f t="shared" si="1"/>
        <v>222743.67740967133</v>
      </c>
      <c r="H30" s="15">
        <f t="shared" si="7"/>
        <v>-7052.5702609922319</v>
      </c>
      <c r="I30" s="11">
        <f t="shared" si="2"/>
        <v>22333.139159808736</v>
      </c>
      <c r="J30" s="11">
        <f t="shared" si="8"/>
        <v>55000.697813767561</v>
      </c>
      <c r="K30" s="17">
        <f t="shared" si="13"/>
        <v>-8250.1046720651339</v>
      </c>
      <c r="L30" s="11">
        <f t="shared" si="14"/>
        <v>619090.71043918678</v>
      </c>
      <c r="M30" s="13">
        <f t="shared" si="9"/>
        <v>1191817.6537727236</v>
      </c>
      <c r="N30" s="13">
        <f t="shared" si="3"/>
        <v>788375.90527053701</v>
      </c>
      <c r="O30" s="34">
        <f t="shared" si="10"/>
        <v>-266430.26617165474</v>
      </c>
      <c r="P30" s="13">
        <f t="shared" si="11"/>
        <v>137011.48233053187</v>
      </c>
      <c r="Q30" s="16">
        <f t="shared" si="4"/>
        <v>2.1565912675438432</v>
      </c>
      <c r="R30" s="18">
        <f t="shared" si="12"/>
        <v>63531.501955201369</v>
      </c>
      <c r="S30" s="19" t="e">
        <f t="shared" si="15"/>
        <v>#DIV/0!</v>
      </c>
      <c r="T30" s="23" t="e">
        <f t="shared" si="16"/>
        <v>#DIV/0!</v>
      </c>
      <c r="U30" s="19">
        <f t="shared" si="17"/>
        <v>1.5117377964053107</v>
      </c>
      <c r="V30" s="23">
        <f t="shared" si="18"/>
        <v>1.6021600763968857E-2</v>
      </c>
      <c r="W30" s="23"/>
    </row>
    <row r="31" spans="1:26" x14ac:dyDescent="0.55000000000000004">
      <c r="A31">
        <v>28</v>
      </c>
      <c r="B31">
        <v>98</v>
      </c>
      <c r="C31">
        <v>7.3</v>
      </c>
      <c r="D31" s="9">
        <f t="shared" si="5"/>
        <v>222743.67740967133</v>
      </c>
      <c r="E31" s="9">
        <f t="shared" si="0"/>
        <v>245018.0451506385</v>
      </c>
      <c r="F31" s="9">
        <f t="shared" si="6"/>
        <v>30512.832521872788</v>
      </c>
      <c r="G31" s="9">
        <f t="shared" si="1"/>
        <v>214505.2126287657</v>
      </c>
      <c r="H31" s="15">
        <f t="shared" si="7"/>
        <v>-7323.0798052494692</v>
      </c>
      <c r="I31" s="11">
        <f t="shared" si="2"/>
        <v>23189.752716623319</v>
      </c>
      <c r="J31" s="11">
        <f t="shared" si="8"/>
        <v>61909.071043918681</v>
      </c>
      <c r="K31" s="17">
        <f t="shared" si="13"/>
        <v>-9286.3606565878017</v>
      </c>
      <c r="L31" s="11">
        <f t="shared" si="14"/>
        <v>694903.17354314111</v>
      </c>
      <c r="M31" s="13">
        <f t="shared" si="9"/>
        <v>1310999.419149996</v>
      </c>
      <c r="N31" s="13">
        <f t="shared" si="3"/>
        <v>857927.13514100306</v>
      </c>
      <c r="O31" s="34">
        <f t="shared" si="10"/>
        <v>-292274.00199030526</v>
      </c>
      <c r="P31" s="13">
        <f t="shared" si="11"/>
        <v>160798.28201868769</v>
      </c>
      <c r="Q31" s="16">
        <f t="shared" si="4"/>
        <v>2.2212890055701586</v>
      </c>
      <c r="R31" s="18">
        <f t="shared" si="12"/>
        <v>72389.626750713651</v>
      </c>
      <c r="S31" s="19" t="e">
        <f t="shared" si="15"/>
        <v>#DIV/0!</v>
      </c>
      <c r="T31" s="23" t="e">
        <f t="shared" si="16"/>
        <v>#DIV/0!</v>
      </c>
      <c r="U31" s="19">
        <f t="shared" si="17"/>
        <v>1.5281011235698112</v>
      </c>
      <c r="V31" s="23">
        <f t="shared" si="18"/>
        <v>1.5828628111885568E-2</v>
      </c>
      <c r="W31" s="23"/>
    </row>
    <row r="32" spans="1:26" x14ac:dyDescent="0.55000000000000004">
      <c r="A32">
        <v>29</v>
      </c>
      <c r="B32">
        <v>99</v>
      </c>
      <c r="C32">
        <v>6.8</v>
      </c>
      <c r="D32" s="9">
        <f t="shared" si="5"/>
        <v>214505.2126287657</v>
      </c>
      <c r="E32" s="9">
        <f t="shared" si="0"/>
        <v>235955.7338916423</v>
      </c>
      <c r="F32" s="9">
        <f t="shared" si="6"/>
        <v>31544.884210112603</v>
      </c>
      <c r="G32" s="9">
        <f t="shared" si="1"/>
        <v>204410.84968152971</v>
      </c>
      <c r="H32" s="15">
        <f t="shared" si="7"/>
        <v>-7570.7722104270242</v>
      </c>
      <c r="I32" s="11">
        <f t="shared" si="2"/>
        <v>23974.111999685578</v>
      </c>
      <c r="J32" s="11">
        <f t="shared" si="8"/>
        <v>69490.317354314117</v>
      </c>
      <c r="K32" s="17">
        <f t="shared" si="13"/>
        <v>-10423.547603147117</v>
      </c>
      <c r="L32" s="11">
        <f t="shared" si="14"/>
        <v>777944.05529399368</v>
      </c>
      <c r="M32" s="13">
        <f t="shared" si="9"/>
        <v>1442099.3610649956</v>
      </c>
      <c r="N32" s="13">
        <f t="shared" si="3"/>
        <v>933296.30105195625</v>
      </c>
      <c r="O32" s="34">
        <f t="shared" si="10"/>
        <v>-320624.58018336486</v>
      </c>
      <c r="P32" s="13">
        <f t="shared" si="11"/>
        <v>188178.47982967453</v>
      </c>
      <c r="Q32" s="16">
        <f t="shared" si="4"/>
        <v>2.2879276757372633</v>
      </c>
      <c r="R32" s="18">
        <f t="shared" si="12"/>
        <v>82248.438980500447</v>
      </c>
      <c r="S32" s="19" t="e">
        <f t="shared" si="15"/>
        <v>#DIV/0!</v>
      </c>
      <c r="T32" s="23" t="e">
        <f t="shared" si="16"/>
        <v>#DIV/0!</v>
      </c>
      <c r="U32" s="19">
        <f t="shared" si="17"/>
        <v>1.5451677665919674</v>
      </c>
      <c r="V32" s="23">
        <f t="shared" si="18"/>
        <v>1.5661826803540446E-2</v>
      </c>
      <c r="W32" s="23"/>
    </row>
    <row r="33" spans="1:33" ht="18.600000000000001" customHeight="1" x14ac:dyDescent="0.55000000000000004">
      <c r="A33">
        <v>30</v>
      </c>
      <c r="B33">
        <v>100</v>
      </c>
      <c r="C33">
        <v>6.4</v>
      </c>
      <c r="D33" s="9">
        <f t="shared" si="5"/>
        <v>204410.84968152971</v>
      </c>
      <c r="E33" s="9">
        <f t="shared" si="0"/>
        <v>224851.93464968269</v>
      </c>
      <c r="F33" s="9">
        <f t="shared" si="6"/>
        <v>31939.195262739016</v>
      </c>
      <c r="G33" s="9">
        <f t="shared" si="1"/>
        <v>192912.73938694366</v>
      </c>
      <c r="H33" s="15">
        <f t="shared" si="7"/>
        <v>-7665.4068630573638</v>
      </c>
      <c r="I33" s="11">
        <f t="shared" si="2"/>
        <v>24273.788399681653</v>
      </c>
      <c r="J33" s="11">
        <f t="shared" si="8"/>
        <v>77794.405529399373</v>
      </c>
      <c r="K33" s="17">
        <f t="shared" si="13"/>
        <v>-11669.160829409906</v>
      </c>
      <c r="L33" s="11">
        <f t="shared" si="14"/>
        <v>868343.0883936648</v>
      </c>
      <c r="M33" s="13">
        <f t="shared" si="9"/>
        <v>1586309.2971714954</v>
      </c>
      <c r="N33" s="13">
        <f t="shared" si="3"/>
        <v>1014956.770327742</v>
      </c>
      <c r="O33" s="34">
        <f t="shared" si="10"/>
        <v>-351725.16446115123</v>
      </c>
      <c r="P33" s="13">
        <f t="shared" si="11"/>
        <v>219627.36238260218</v>
      </c>
      <c r="Q33" s="16">
        <f t="shared" si="4"/>
        <v>2.3565655060093813</v>
      </c>
      <c r="R33" s="18">
        <f t="shared" si="12"/>
        <v>93198.07228890495</v>
      </c>
      <c r="S33" s="19" t="e">
        <f t="shared" si="15"/>
        <v>#DIV/0!</v>
      </c>
      <c r="T33" s="23" t="e">
        <f t="shared" si="16"/>
        <v>#DIV/0!</v>
      </c>
      <c r="U33" s="19">
        <f t="shared" si="17"/>
        <v>1.5629328692090567</v>
      </c>
      <c r="V33" s="23">
        <f t="shared" si="18"/>
        <v>1.5517933938920869E-2</v>
      </c>
      <c r="W33" s="23"/>
    </row>
    <row r="34" spans="1:33" x14ac:dyDescent="0.55000000000000004">
      <c r="A34">
        <v>31</v>
      </c>
      <c r="B34">
        <v>101</v>
      </c>
      <c r="C34">
        <v>6</v>
      </c>
      <c r="D34" s="9"/>
      <c r="E34" s="9"/>
      <c r="F34" s="9"/>
      <c r="G34" s="9"/>
      <c r="H34" s="15"/>
      <c r="I34" s="11"/>
      <c r="J34" s="11"/>
      <c r="K34" s="17"/>
      <c r="L34" s="11"/>
      <c r="M34" s="13"/>
      <c r="N34" s="13"/>
      <c r="O34" s="13"/>
      <c r="P34" s="13"/>
      <c r="Q34" s="16"/>
      <c r="R34" s="18"/>
      <c r="S34" s="19" t="e">
        <f t="shared" si="15"/>
        <v>#DIV/0!</v>
      </c>
      <c r="T34" s="23" t="e">
        <f t="shared" si="16"/>
        <v>#DIV/0!</v>
      </c>
      <c r="U34" s="19" t="e">
        <f t="shared" si="17"/>
        <v>#DIV/0!</v>
      </c>
      <c r="V34" s="23" t="e">
        <f t="shared" si="18"/>
        <v>#DIV/0!</v>
      </c>
    </row>
    <row r="35" spans="1:33" x14ac:dyDescent="0.55000000000000004">
      <c r="A35">
        <v>32</v>
      </c>
      <c r="B35">
        <v>102</v>
      </c>
      <c r="C35">
        <v>5.6</v>
      </c>
      <c r="D35" s="9"/>
      <c r="E35" s="9"/>
      <c r="F35" s="9"/>
      <c r="G35" s="9"/>
      <c r="H35" s="15"/>
      <c r="I35" s="11"/>
      <c r="J35" s="11"/>
      <c r="K35" s="17"/>
      <c r="L35" s="11"/>
      <c r="M35" s="13"/>
      <c r="N35" s="13"/>
      <c r="O35" s="13"/>
      <c r="P35" s="13"/>
      <c r="Q35" s="16"/>
      <c r="R35" s="18"/>
      <c r="S35" s="19" t="e">
        <f t="shared" si="15"/>
        <v>#DIV/0!</v>
      </c>
      <c r="T35" s="23" t="e">
        <f t="shared" si="16"/>
        <v>#DIV/0!</v>
      </c>
      <c r="U35" s="19" t="e">
        <f t="shared" si="17"/>
        <v>#DIV/0!</v>
      </c>
      <c r="V35" s="23" t="e">
        <f t="shared" si="18"/>
        <v>#DIV/0!</v>
      </c>
    </row>
    <row r="36" spans="1:33" x14ac:dyDescent="0.55000000000000004">
      <c r="A36">
        <v>33</v>
      </c>
      <c r="B36">
        <v>103</v>
      </c>
      <c r="C36">
        <v>5.2</v>
      </c>
      <c r="D36" s="9"/>
      <c r="E36" s="9"/>
      <c r="F36" s="9"/>
      <c r="G36" s="9"/>
      <c r="H36" s="15"/>
      <c r="I36" s="11"/>
      <c r="J36" s="11"/>
      <c r="K36" s="17"/>
      <c r="L36" s="11"/>
      <c r="M36" s="13"/>
      <c r="N36" s="13"/>
      <c r="O36" s="13"/>
      <c r="P36" s="13"/>
      <c r="Q36" s="16"/>
      <c r="R36" s="18"/>
      <c r="S36" s="19" t="e">
        <f t="shared" si="15"/>
        <v>#DIV/0!</v>
      </c>
      <c r="T36" s="23" t="e">
        <f t="shared" si="16"/>
        <v>#DIV/0!</v>
      </c>
      <c r="U36" s="19" t="e">
        <f t="shared" si="17"/>
        <v>#DIV/0!</v>
      </c>
      <c r="V36" s="23" t="e">
        <f t="shared" si="18"/>
        <v>#DIV/0!</v>
      </c>
    </row>
    <row r="37" spans="1:33" x14ac:dyDescent="0.55000000000000004">
      <c r="A37">
        <v>34</v>
      </c>
      <c r="B37">
        <v>104</v>
      </c>
      <c r="C37">
        <v>4.9000000000000004</v>
      </c>
      <c r="D37" s="9"/>
      <c r="E37" s="9"/>
      <c r="F37" s="9"/>
      <c r="G37" s="9"/>
      <c r="H37" s="15"/>
      <c r="I37" s="11"/>
      <c r="J37" s="11"/>
      <c r="K37" s="17"/>
      <c r="L37" s="11"/>
      <c r="M37" s="13"/>
      <c r="N37" s="13"/>
      <c r="O37" s="13"/>
      <c r="P37" s="13"/>
      <c r="Q37" s="16"/>
      <c r="R37" s="18"/>
      <c r="S37" s="19" t="e">
        <f t="shared" si="15"/>
        <v>#DIV/0!</v>
      </c>
      <c r="T37" s="23" t="e">
        <f t="shared" si="16"/>
        <v>#DIV/0!</v>
      </c>
      <c r="U37" s="19" t="e">
        <f t="shared" si="17"/>
        <v>#DIV/0!</v>
      </c>
      <c r="V37" s="23" t="e">
        <f t="shared" si="18"/>
        <v>#DIV/0!</v>
      </c>
    </row>
    <row r="38" spans="1:33" x14ac:dyDescent="0.55000000000000004">
      <c r="A38">
        <v>35</v>
      </c>
      <c r="B38">
        <v>105</v>
      </c>
      <c r="C38">
        <v>4.5999999999999996</v>
      </c>
      <c r="D38" s="9"/>
      <c r="E38" s="9"/>
      <c r="F38" s="9"/>
      <c r="G38" s="9"/>
      <c r="H38" s="15"/>
      <c r="I38" s="11"/>
      <c r="J38" s="11"/>
      <c r="K38" s="17"/>
      <c r="L38" s="11"/>
      <c r="M38" s="13"/>
      <c r="N38" s="13"/>
      <c r="O38" s="13"/>
      <c r="P38" s="13"/>
      <c r="Q38" s="16"/>
      <c r="R38" s="18"/>
      <c r="S38" s="19" t="e">
        <f t="shared" si="15"/>
        <v>#DIV/0!</v>
      </c>
      <c r="T38" s="23" t="e">
        <f t="shared" si="16"/>
        <v>#DIV/0!</v>
      </c>
      <c r="U38" s="19" t="e">
        <f t="shared" si="17"/>
        <v>#DIV/0!</v>
      </c>
      <c r="V38" s="23" t="e">
        <f t="shared" si="18"/>
        <v>#DIV/0!</v>
      </c>
    </row>
    <row r="39" spans="1:33" x14ac:dyDescent="0.55000000000000004">
      <c r="A39">
        <v>36</v>
      </c>
      <c r="B39">
        <v>106</v>
      </c>
      <c r="C39">
        <v>4.3</v>
      </c>
      <c r="D39" s="9"/>
      <c r="E39" s="9"/>
      <c r="F39" s="9"/>
      <c r="G39" s="9"/>
      <c r="H39" s="15"/>
      <c r="I39" s="11"/>
      <c r="J39" s="11"/>
      <c r="K39" s="17"/>
      <c r="L39" s="11"/>
      <c r="M39" s="13"/>
      <c r="N39" s="13"/>
      <c r="O39" s="13"/>
      <c r="P39" s="13"/>
      <c r="Q39" s="16"/>
      <c r="R39" s="18"/>
      <c r="S39" s="19" t="e">
        <f t="shared" si="15"/>
        <v>#DIV/0!</v>
      </c>
      <c r="T39" s="23" t="e">
        <f t="shared" si="16"/>
        <v>#DIV/0!</v>
      </c>
      <c r="U39" s="19" t="e">
        <f t="shared" si="17"/>
        <v>#DIV/0!</v>
      </c>
      <c r="V39" s="23" t="e">
        <f t="shared" si="18"/>
        <v>#DIV/0!</v>
      </c>
    </row>
    <row r="40" spans="1:33" x14ac:dyDescent="0.55000000000000004">
      <c r="A40">
        <v>37</v>
      </c>
      <c r="B40">
        <v>107</v>
      </c>
      <c r="C40">
        <v>4.0999999999999996</v>
      </c>
      <c r="D40" s="9"/>
      <c r="E40" s="9"/>
      <c r="F40" s="9"/>
      <c r="G40" s="9"/>
      <c r="H40" s="15"/>
      <c r="I40" s="11"/>
      <c r="J40" s="11"/>
      <c r="K40" s="17"/>
      <c r="L40" s="11"/>
      <c r="M40" s="13"/>
      <c r="N40" s="13"/>
      <c r="O40" s="13"/>
      <c r="P40" s="13"/>
      <c r="Q40" s="16"/>
      <c r="R40" s="18"/>
      <c r="S40" s="19" t="e">
        <f t="shared" si="15"/>
        <v>#DIV/0!</v>
      </c>
      <c r="T40" s="23" t="e">
        <f t="shared" si="16"/>
        <v>#DIV/0!</v>
      </c>
      <c r="U40" s="19" t="e">
        <f t="shared" si="17"/>
        <v>#DIV/0!</v>
      </c>
      <c r="V40" s="23" t="e">
        <f t="shared" si="18"/>
        <v>#DIV/0!</v>
      </c>
    </row>
    <row r="41" spans="1:33" x14ac:dyDescent="0.55000000000000004">
      <c r="A41">
        <v>38</v>
      </c>
      <c r="B41">
        <v>108</v>
      </c>
      <c r="C41">
        <v>3.9</v>
      </c>
      <c r="D41" s="9"/>
      <c r="E41" s="9"/>
      <c r="F41" s="9"/>
      <c r="G41" s="9"/>
      <c r="H41" s="15"/>
      <c r="I41" s="11"/>
      <c r="J41" s="11"/>
      <c r="K41" s="17"/>
      <c r="L41" s="11"/>
      <c r="M41" s="13"/>
      <c r="N41" s="13"/>
      <c r="O41" s="13"/>
      <c r="P41" s="13"/>
      <c r="Q41" s="16"/>
      <c r="R41" s="18"/>
      <c r="S41" s="19" t="e">
        <f t="shared" si="15"/>
        <v>#DIV/0!</v>
      </c>
      <c r="T41" s="23" t="e">
        <f t="shared" si="16"/>
        <v>#DIV/0!</v>
      </c>
      <c r="U41" s="19" t="e">
        <f t="shared" si="17"/>
        <v>#DIV/0!</v>
      </c>
      <c r="V41" s="23" t="e">
        <f t="shared" si="18"/>
        <v>#DIV/0!</v>
      </c>
    </row>
    <row r="42" spans="1:33" x14ac:dyDescent="0.55000000000000004">
      <c r="A42">
        <v>39</v>
      </c>
      <c r="B42">
        <v>109</v>
      </c>
      <c r="C42">
        <v>3.7</v>
      </c>
      <c r="D42" s="9"/>
      <c r="E42" s="9"/>
      <c r="F42" s="9"/>
      <c r="G42" s="9"/>
      <c r="H42" s="15"/>
      <c r="I42" s="11"/>
      <c r="J42" s="11"/>
      <c r="K42" s="17"/>
      <c r="L42" s="11"/>
      <c r="M42" s="13"/>
      <c r="N42" s="13"/>
      <c r="O42" s="13"/>
      <c r="P42" s="13"/>
      <c r="Q42" s="16"/>
      <c r="R42" s="18"/>
      <c r="S42" s="19" t="e">
        <f t="shared" si="15"/>
        <v>#DIV/0!</v>
      </c>
      <c r="T42" s="23" t="e">
        <f t="shared" si="16"/>
        <v>#DIV/0!</v>
      </c>
      <c r="U42" s="19" t="e">
        <f t="shared" si="17"/>
        <v>#DIV/0!</v>
      </c>
      <c r="V42" s="23" t="e">
        <f t="shared" si="18"/>
        <v>#DIV/0!</v>
      </c>
    </row>
    <row r="43" spans="1:33" x14ac:dyDescent="0.55000000000000004">
      <c r="A43">
        <v>40</v>
      </c>
      <c r="B43">
        <v>110</v>
      </c>
      <c r="C43">
        <v>3.5</v>
      </c>
      <c r="D43" s="9"/>
      <c r="E43" s="9"/>
      <c r="F43" s="9"/>
      <c r="G43" s="9"/>
      <c r="H43" s="15"/>
      <c r="I43" s="11"/>
      <c r="J43" s="11"/>
      <c r="K43" s="17"/>
      <c r="L43" s="11"/>
      <c r="M43" s="13"/>
      <c r="N43" s="13"/>
      <c r="O43" s="13"/>
      <c r="P43" s="13"/>
      <c r="Q43" s="16"/>
      <c r="R43" s="18"/>
      <c r="S43" s="19" t="e">
        <f t="shared" si="15"/>
        <v>#DIV/0!</v>
      </c>
      <c r="T43" s="23" t="e">
        <f t="shared" si="16"/>
        <v>#DIV/0!</v>
      </c>
      <c r="U43" s="19" t="e">
        <f t="shared" si="17"/>
        <v>#DIV/0!</v>
      </c>
      <c r="V43" s="23" t="e">
        <f t="shared" si="18"/>
        <v>#DIV/0!</v>
      </c>
    </row>
    <row r="44" spans="1:33" x14ac:dyDescent="0.55000000000000004">
      <c r="A44">
        <v>41</v>
      </c>
      <c r="B44">
        <v>111</v>
      </c>
      <c r="C44">
        <v>3.4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V44" s="14"/>
      <c r="W44" s="14"/>
    </row>
    <row r="45" spans="1:33" x14ac:dyDescent="0.55000000000000004">
      <c r="A45">
        <v>42</v>
      </c>
      <c r="B45">
        <v>112</v>
      </c>
      <c r="C45">
        <v>3.3</v>
      </c>
    </row>
    <row r="46" spans="1:33" ht="31.5" customHeight="1" x14ac:dyDescent="0.55000000000000004">
      <c r="A46">
        <v>43</v>
      </c>
      <c r="B46">
        <v>113</v>
      </c>
      <c r="C46">
        <v>3.1</v>
      </c>
      <c r="R46" s="1"/>
      <c r="S46" s="1" t="s">
        <v>45</v>
      </c>
      <c r="T46" s="1" t="s">
        <v>46</v>
      </c>
      <c r="U46" s="1" t="s">
        <v>47</v>
      </c>
      <c r="V46" s="1" t="s">
        <v>48</v>
      </c>
    </row>
    <row r="47" spans="1:33" x14ac:dyDescent="0.55000000000000004">
      <c r="A47">
        <v>44</v>
      </c>
      <c r="B47">
        <v>114</v>
      </c>
      <c r="C47">
        <v>3</v>
      </c>
      <c r="R47" s="18"/>
      <c r="S47" s="25" t="e">
        <f>S18</f>
        <v>#DIV/0!</v>
      </c>
      <c r="T47" s="26" t="e">
        <f>T18</f>
        <v>#DIV/0!</v>
      </c>
      <c r="U47" s="25">
        <f>U18</f>
        <v>1.3691298375099092</v>
      </c>
      <c r="V47" s="26">
        <f>V18</f>
        <v>2.2694794420844877E-2</v>
      </c>
      <c r="Z47" s="23"/>
    </row>
    <row r="48" spans="1:33" x14ac:dyDescent="0.55000000000000004">
      <c r="A48">
        <v>45</v>
      </c>
      <c r="B48">
        <v>115</v>
      </c>
      <c r="C48">
        <v>2.9</v>
      </c>
      <c r="K48" s="14"/>
      <c r="L48" s="14"/>
      <c r="M48" s="14"/>
      <c r="N48" s="14"/>
      <c r="O48" s="14"/>
      <c r="P48" s="14"/>
      <c r="R48" s="18"/>
      <c r="S48" s="25" t="e">
        <f>S28</f>
        <v>#DIV/0!</v>
      </c>
      <c r="T48" s="26" t="e">
        <f>T28</f>
        <v>#DIV/0!</v>
      </c>
      <c r="U48" s="25">
        <f>U28</f>
        <v>1.4811284267122071</v>
      </c>
      <c r="V48" s="26">
        <f>V28</f>
        <v>1.6501514148575147E-2</v>
      </c>
      <c r="Y48" s="10"/>
      <c r="Z48" s="10"/>
      <c r="AA48" s="10"/>
      <c r="AB48" s="10"/>
      <c r="AC48" s="10"/>
      <c r="AD48" s="10"/>
      <c r="AE48" s="10"/>
      <c r="AF48" s="10"/>
      <c r="AG48" s="10"/>
    </row>
    <row r="49" spans="1:32" x14ac:dyDescent="0.55000000000000004">
      <c r="A49">
        <v>46</v>
      </c>
      <c r="B49">
        <v>116</v>
      </c>
      <c r="C49">
        <v>2.8</v>
      </c>
      <c r="K49" s="14"/>
      <c r="Y49" s="14"/>
    </row>
    <row r="50" spans="1:32" x14ac:dyDescent="0.55000000000000004">
      <c r="A50">
        <v>47</v>
      </c>
      <c r="B50">
        <v>117</v>
      </c>
      <c r="C50">
        <v>2.7</v>
      </c>
      <c r="K50" s="14"/>
      <c r="L50" s="14"/>
      <c r="Y50" s="14"/>
      <c r="Z50" s="14"/>
    </row>
    <row r="51" spans="1:32" x14ac:dyDescent="0.55000000000000004">
      <c r="A51">
        <v>48</v>
      </c>
      <c r="B51">
        <v>118</v>
      </c>
      <c r="C51">
        <v>2.5</v>
      </c>
      <c r="K51" s="14"/>
      <c r="L51" s="14"/>
      <c r="M51" s="14"/>
      <c r="X51" s="14"/>
      <c r="Y51" s="14"/>
      <c r="Z51" s="14"/>
      <c r="AA51" s="14"/>
    </row>
    <row r="52" spans="1:32" x14ac:dyDescent="0.55000000000000004">
      <c r="A52">
        <v>49</v>
      </c>
      <c r="B52">
        <v>119</v>
      </c>
      <c r="C52">
        <v>2.2999999999999998</v>
      </c>
      <c r="K52" s="14"/>
      <c r="L52" s="14"/>
      <c r="M52" s="14"/>
      <c r="N52" s="14"/>
      <c r="O52" s="14"/>
      <c r="X52" s="14"/>
      <c r="Y52" s="14"/>
      <c r="Z52" s="14"/>
      <c r="AA52" s="14"/>
      <c r="AB52" s="14"/>
    </row>
    <row r="53" spans="1:32" x14ac:dyDescent="0.55000000000000004">
      <c r="A53">
        <v>50</v>
      </c>
      <c r="B53">
        <v>120</v>
      </c>
      <c r="C53">
        <v>2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X53" s="14"/>
      <c r="Y53" s="14"/>
      <c r="Z53" s="14"/>
      <c r="AA53" s="14"/>
      <c r="AB53" s="14"/>
      <c r="AC53" s="14"/>
    </row>
    <row r="54" spans="1:32" x14ac:dyDescent="0.55000000000000004">
      <c r="A54">
        <v>51</v>
      </c>
      <c r="B54">
        <v>121</v>
      </c>
      <c r="C54">
        <v>2</v>
      </c>
      <c r="X54" s="14"/>
      <c r="Y54" s="14"/>
      <c r="Z54" s="14"/>
      <c r="AA54" s="14"/>
      <c r="AB54" s="14"/>
      <c r="AC54" s="14"/>
      <c r="AD54" s="14"/>
    </row>
    <row r="55" spans="1:32" x14ac:dyDescent="0.55000000000000004">
      <c r="A55">
        <v>52</v>
      </c>
      <c r="B55">
        <v>122</v>
      </c>
      <c r="C55">
        <v>2</v>
      </c>
      <c r="X55" s="14"/>
      <c r="Y55" s="14"/>
      <c r="Z55" s="14"/>
      <c r="AA55" s="14"/>
      <c r="AB55" s="14"/>
      <c r="AC55" s="14"/>
      <c r="AD55" s="14"/>
      <c r="AE55" s="14"/>
    </row>
    <row r="56" spans="1:32" x14ac:dyDescent="0.55000000000000004">
      <c r="A56">
        <v>53</v>
      </c>
      <c r="B56">
        <v>123</v>
      </c>
      <c r="C56">
        <v>2</v>
      </c>
      <c r="X56" s="14"/>
      <c r="Y56" s="14"/>
      <c r="Z56" s="14"/>
      <c r="AA56" s="14"/>
      <c r="AB56" s="14"/>
      <c r="AC56" s="14"/>
      <c r="AD56" s="14"/>
      <c r="AE56" s="14"/>
      <c r="AF56" s="14"/>
    </row>
    <row r="57" spans="1:32" x14ac:dyDescent="0.55000000000000004">
      <c r="A57">
        <v>54</v>
      </c>
      <c r="B57">
        <v>124</v>
      </c>
      <c r="C57">
        <v>2</v>
      </c>
    </row>
    <row r="58" spans="1:32" x14ac:dyDescent="0.55000000000000004">
      <c r="A58">
        <v>55</v>
      </c>
      <c r="B58">
        <v>125</v>
      </c>
      <c r="C58">
        <v>2</v>
      </c>
    </row>
    <row r="60" spans="1:32" x14ac:dyDescent="0.55000000000000004">
      <c r="G60" s="14"/>
    </row>
    <row r="61" spans="1:32" x14ac:dyDescent="0.55000000000000004">
      <c r="G61" s="14"/>
    </row>
    <row r="62" spans="1:32" x14ac:dyDescent="0.55000000000000004">
      <c r="G62" s="14"/>
    </row>
    <row r="63" spans="1:32" x14ac:dyDescent="0.55000000000000004">
      <c r="G63" s="14"/>
    </row>
    <row r="64" spans="1:32" x14ac:dyDescent="0.55000000000000004">
      <c r="G64" s="14"/>
    </row>
    <row r="65" spans="7:7" x14ac:dyDescent="0.55000000000000004">
      <c r="G65" s="14"/>
    </row>
    <row r="66" spans="7:7" x14ac:dyDescent="0.55000000000000004">
      <c r="G66" s="1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Readme</vt:lpstr>
      <vt:lpstr>constant rates</vt:lpstr>
      <vt:lpstr>future tax rate +4%</vt:lpstr>
      <vt:lpstr>future tax rate drops 10%</vt:lpstr>
      <vt:lpstr>high bracket case</vt:lpstr>
      <vt:lpstr>IRMAA projections</vt:lpstr>
      <vt:lpstr>constant rates w IRMAA</vt:lpstr>
      <vt:lpstr>paid IRMAA to convert</vt:lpstr>
      <vt:lpstr>pay tax outside</vt:lpstr>
      <vt:lpstr>constant, lower hit to taxable</vt:lpstr>
      <vt:lpstr>constant, lower tax hit w basis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McQuarrie</dc:creator>
  <cp:lastModifiedBy>Edward McQuarrie</cp:lastModifiedBy>
  <dcterms:created xsi:type="dcterms:W3CDTF">2021-10-05T18:54:31Z</dcterms:created>
  <dcterms:modified xsi:type="dcterms:W3CDTF">2022-05-09T21:10:30Z</dcterms:modified>
</cp:coreProperties>
</file>